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8975" windowHeight="13305"/>
  </bookViews>
  <sheets>
    <sheet name="Уточнение_ДЕКАБРЬ" sheetId="10" r:id="rId1"/>
  </sheets>
  <definedNames>
    <definedName name="_xlnm.Print_Area" localSheetId="0">Уточнение_ДЕКАБРЬ!$A$1:$G$228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2" i="10" l="1"/>
  <c r="E202" i="10"/>
  <c r="D203" i="10"/>
  <c r="E203" i="10"/>
  <c r="F203" i="10"/>
  <c r="F202" i="10"/>
  <c r="D200" i="10"/>
  <c r="D201" i="10" s="1"/>
  <c r="E200" i="10"/>
  <c r="E201" i="10" s="1"/>
  <c r="D193" i="10"/>
  <c r="E193" i="10"/>
  <c r="D194" i="10"/>
  <c r="E194" i="10"/>
  <c r="F194" i="10"/>
  <c r="F193" i="10"/>
  <c r="D172" i="10"/>
  <c r="D54" i="10"/>
  <c r="E54" i="10"/>
  <c r="D55" i="10"/>
  <c r="E55" i="10"/>
  <c r="D56" i="10"/>
  <c r="F51" i="10"/>
  <c r="F55" i="10"/>
  <c r="D53" i="10"/>
  <c r="D21" i="10"/>
  <c r="E21" i="10"/>
  <c r="D22" i="10"/>
  <c r="D23" i="10"/>
  <c r="E23" i="10"/>
  <c r="F22" i="10"/>
  <c r="F21" i="10"/>
  <c r="D167" i="10"/>
  <c r="E167" i="10"/>
  <c r="F167" i="10"/>
  <c r="D160" i="10"/>
  <c r="E160" i="10"/>
  <c r="D156" i="10"/>
  <c r="E156" i="10"/>
  <c r="F156" i="10"/>
  <c r="D148" i="10"/>
  <c r="D137" i="10"/>
  <c r="F137" i="10"/>
  <c r="D127" i="10"/>
  <c r="E127" i="10"/>
  <c r="D116" i="10"/>
  <c r="E116" i="10"/>
  <c r="F116" i="10"/>
  <c r="D113" i="10"/>
  <c r="E113" i="10"/>
  <c r="F113" i="10"/>
  <c r="D110" i="10"/>
  <c r="E110" i="10"/>
  <c r="D106" i="10"/>
  <c r="E106" i="10"/>
  <c r="F106" i="10"/>
  <c r="F100" i="10"/>
  <c r="D100" i="10"/>
  <c r="E100" i="10"/>
  <c r="D93" i="10"/>
  <c r="E93" i="10"/>
  <c r="F93" i="10"/>
  <c r="D87" i="10"/>
  <c r="D82" i="10"/>
  <c r="E82" i="10"/>
  <c r="D79" i="10"/>
  <c r="E79" i="10"/>
  <c r="F79" i="10"/>
  <c r="F126" i="10"/>
  <c r="F172" i="10" s="1"/>
  <c r="D117" i="10" l="1"/>
  <c r="F127" i="10"/>
  <c r="D168" i="10"/>
  <c r="D171" i="10" s="1"/>
  <c r="F82" i="10"/>
  <c r="D20" i="10"/>
  <c r="F43" i="10"/>
  <c r="E43" i="10" s="1"/>
  <c r="F200" i="10"/>
  <c r="F201" i="10" s="1"/>
  <c r="D192" i="10"/>
  <c r="E192" i="10"/>
  <c r="F192" i="10"/>
  <c r="F141" i="10"/>
  <c r="E141" i="10"/>
  <c r="E148" i="10" s="1"/>
  <c r="F32" i="10"/>
  <c r="F34" i="10"/>
  <c r="F109" i="10"/>
  <c r="F110" i="10" s="1"/>
  <c r="F14" i="10"/>
  <c r="F159" i="10"/>
  <c r="F160" i="10" s="1"/>
  <c r="F38" i="10"/>
  <c r="E56" i="10" l="1"/>
  <c r="E53" i="10"/>
  <c r="F20" i="10"/>
  <c r="F23" i="10"/>
  <c r="D174" i="10"/>
  <c r="D175" i="10"/>
  <c r="E175" i="10"/>
  <c r="F175" i="10"/>
  <c r="F176" i="10"/>
  <c r="F174" i="10"/>
  <c r="E130" i="10"/>
  <c r="E85" i="10"/>
  <c r="E87" i="10" s="1"/>
  <c r="E117" i="10" s="1"/>
  <c r="E172" i="10" l="1"/>
  <c r="E137" i="10"/>
  <c r="E168" i="10" s="1"/>
  <c r="E171" i="10" s="1"/>
  <c r="D177" i="10"/>
  <c r="F177" i="10"/>
  <c r="F27" i="10"/>
  <c r="D59" i="10" l="1"/>
  <c r="E177" i="10"/>
  <c r="D176" i="10"/>
  <c r="E174" i="10"/>
  <c r="E60" i="10"/>
  <c r="D60" i="10"/>
  <c r="D58" i="10"/>
  <c r="F59" i="10"/>
  <c r="D57" i="10"/>
  <c r="E58" i="10"/>
  <c r="F139" i="10"/>
  <c r="F148" i="10" s="1"/>
  <c r="F168" i="10" s="1"/>
  <c r="F33" i="10"/>
  <c r="F31" i="10"/>
  <c r="F54" i="10" s="1"/>
  <c r="F84" i="10"/>
  <c r="E12" i="10"/>
  <c r="E20" i="10" l="1"/>
  <c r="E22" i="10"/>
  <c r="E59" i="10" s="1"/>
  <c r="F53" i="10"/>
  <c r="F87" i="10"/>
  <c r="F117" i="10" s="1"/>
  <c r="F173" i="10" s="1"/>
  <c r="F56" i="10"/>
  <c r="F60" i="10" s="1"/>
  <c r="F57" i="10"/>
  <c r="D173" i="10"/>
  <c r="E176" i="10"/>
  <c r="E173" i="10"/>
  <c r="F58" i="10"/>
  <c r="E57" i="10"/>
  <c r="F178" i="10" l="1"/>
  <c r="D178" i="10"/>
  <c r="E178" i="10" l="1"/>
  <c r="F179" i="10"/>
  <c r="E179" i="10"/>
  <c r="D179" i="10"/>
  <c r="H178" i="10" l="1"/>
</calcChain>
</file>

<file path=xl/sharedStrings.xml><?xml version="1.0" encoding="utf-8"?>
<sst xmlns="http://schemas.openxmlformats.org/spreadsheetml/2006/main" count="613" uniqueCount="241">
  <si>
    <t>№ п/п</t>
  </si>
  <si>
    <t>КБК</t>
  </si>
  <si>
    <t>1.</t>
  </si>
  <si>
    <t>2.</t>
  </si>
  <si>
    <t>5.</t>
  </si>
  <si>
    <t>УВЕЛИЧЕНИЕ РАСХОДОВ</t>
  </si>
  <si>
    <t>Наименование показателя</t>
  </si>
  <si>
    <t>Назначение</t>
  </si>
  <si>
    <t>1. ДОХОДЫ</t>
  </si>
  <si>
    <t>Итого доходов:</t>
  </si>
  <si>
    <t>Всего доходов:</t>
  </si>
  <si>
    <t>2. РАСХОДЫ</t>
  </si>
  <si>
    <t xml:space="preserve"> </t>
  </si>
  <si>
    <t>Итого по разделу:</t>
  </si>
  <si>
    <t>ПОЯСНИТЕЛЬНАЯ ЗАПИСКА</t>
  </si>
  <si>
    <t>Предложения к уточнению бюджета</t>
  </si>
  <si>
    <t>УМЕНЬШЕНИЕ РАСХОДОВ</t>
  </si>
  <si>
    <t>Итого расходов:</t>
  </si>
  <si>
    <t>(тыс. рублей)</t>
  </si>
  <si>
    <t>Средства областного бюджета.</t>
  </si>
  <si>
    <t>Раздел 0500 «Жилищно-коммунальное хозяйство»</t>
  </si>
  <si>
    <t>Всего расходов:</t>
  </si>
  <si>
    <t>УВЕЛИЧЕНИЕ ДОХОДОВ</t>
  </si>
  <si>
    <t>3.</t>
  </si>
  <si>
    <t>4.</t>
  </si>
  <si>
    <t>администрация Городецкого муниципального округа</t>
  </si>
  <si>
    <t xml:space="preserve"> Всего расходов:</t>
  </si>
  <si>
    <t>Раздел 0700 «Образование»</t>
  </si>
  <si>
    <t>6.</t>
  </si>
  <si>
    <t>7.</t>
  </si>
  <si>
    <t>УМЕНЬШЕНИЕ ДОХОДОВ</t>
  </si>
  <si>
    <t>Раздел 0400 «Национальная экономика»</t>
  </si>
  <si>
    <t>8.</t>
  </si>
  <si>
    <t>11.</t>
  </si>
  <si>
    <t>12.</t>
  </si>
  <si>
    <t>10.</t>
  </si>
  <si>
    <t>13.</t>
  </si>
  <si>
    <t>14.</t>
  </si>
  <si>
    <t>19.</t>
  </si>
  <si>
    <t>2 02 49999 14 0220 150</t>
  </si>
  <si>
    <t>Прочие межбюджетные трансферты, передаваемые бюджетам муниципальных округов (средства фонда на поддержку территорий)</t>
  </si>
  <si>
    <t>Раздел 1000 «Социальная политика»</t>
  </si>
  <si>
    <t>Управление финансов</t>
  </si>
  <si>
    <t xml:space="preserve">     2. Внесение изменений в текст решения. </t>
  </si>
  <si>
    <t>СТАЛО (в соответствии с проектом решения)</t>
  </si>
  <si>
    <t xml:space="preserve">  Пункт 1.</t>
  </si>
  <si>
    <t xml:space="preserve">     1. Изменения доходов, расходов, источников финансирования дефицита бюджета, программы муниципальных внутренних заимствований, структуры муниципального долга.</t>
  </si>
  <si>
    <t xml:space="preserve">  Пункт 5.</t>
  </si>
  <si>
    <t xml:space="preserve">  Пункт 22.</t>
  </si>
  <si>
    <t>Заместитель главы администрации муниципального округа - начальник управления финансов</t>
  </si>
  <si>
    <t>А.В.Макарычев</t>
  </si>
  <si>
    <t>Раздел 0800 «Культура, кинематография»</t>
  </si>
  <si>
    <t>0801</t>
  </si>
  <si>
    <t>УТОЧНЕНИЕ НА 2025 ГОД</t>
  </si>
  <si>
    <t>0502</t>
  </si>
  <si>
    <t>Основные характеристики бюджета муниципального округа на 2025 год:</t>
  </si>
  <si>
    <t>Первоначаль-ный бюджет (решение                 от 19.12.2024            № 148)</t>
  </si>
  <si>
    <t>Раздел 0100 «Общегосударственные вопросы»</t>
  </si>
  <si>
    <t>0111</t>
  </si>
  <si>
    <t>уточненный дефицит бюджета в сумме 13 882,0 тыс. рублей (не изменился).</t>
  </si>
  <si>
    <t>20.</t>
  </si>
  <si>
    <t>0702</t>
  </si>
  <si>
    <t>1003</t>
  </si>
  <si>
    <t>Управление культуры и туризма</t>
  </si>
  <si>
    <t>Управление образования и молодёжной политики</t>
  </si>
  <si>
    <t>0405</t>
  </si>
  <si>
    <t>Управление сельского хозяйства</t>
  </si>
  <si>
    <t>Территориальное управление города Заволжья</t>
  </si>
  <si>
    <t xml:space="preserve">                                в том числе: средства публично-правовой компании "Фонд развития территорий"</t>
  </si>
  <si>
    <t xml:space="preserve">             средства областного бюджета</t>
  </si>
  <si>
    <t>Средства федерального бюджета.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</si>
  <si>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</si>
  <si>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2 02 29999 14 0220 150</t>
  </si>
  <si>
    <t>0501</t>
  </si>
  <si>
    <t>2 02 30024 14 0220 150</t>
  </si>
  <si>
    <t>1004</t>
  </si>
  <si>
    <t>2 02 30024 14 0110 150</t>
  </si>
  <si>
    <t xml:space="preserve">                 средства федерального бюджета</t>
  </si>
  <si>
    <t xml:space="preserve">         средства местного бюджета</t>
  </si>
  <si>
    <t>9.</t>
  </si>
  <si>
    <t>15.</t>
  </si>
  <si>
    <t>16.</t>
  </si>
  <si>
    <t>17.</t>
  </si>
  <si>
    <t>18.</t>
  </si>
  <si>
    <t>21.</t>
  </si>
  <si>
    <t>22.</t>
  </si>
  <si>
    <t>23.</t>
  </si>
  <si>
    <t>Наименование главного распорядителя бюджетных средств</t>
  </si>
  <si>
    <t>0113</t>
  </si>
  <si>
    <t>2 02 25348 14 0220 150</t>
  </si>
  <si>
    <t>Субсидии бюджетам муниципальных округов на модернизацию региональных и муниципальных библиотек</t>
  </si>
  <si>
    <t>Прочие субсидии бюджетам муниципальных округов (субсидии на софинансирование разницы стоимости жилых помещений между их фактической стоимостью и установленной в региональной адресной программе "Переселение граждан на территории Нижегородской области в период с 2024 по 2028 годы из аварийного жилищного фонда, признанного таковым с 1 января 2017 г. до 1 января 2022 г.")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</si>
  <si>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</si>
  <si>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2 02 20302 14 0220 150</t>
  </si>
  <si>
    <t>2 02 20299 14 0220 150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</si>
  <si>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</si>
  <si>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Средства публично-правовой компании "Фонд развития территорий".</t>
  </si>
  <si>
    <t>Субвенции бюджетам муниципальных округов на выполнение передаваемых полномочий субъектов Российской Федерации (субвенции на возмещение части затрат на поддержку элитного семеноводства)</t>
  </si>
  <si>
    <t>2 02 35082 14 0220 150</t>
  </si>
  <si>
    <t>0703</t>
  </si>
  <si>
    <t xml:space="preserve">           средства местного бюджета</t>
  </si>
  <si>
    <t xml:space="preserve">                  средства федерального бюджета</t>
  </si>
  <si>
    <t xml:space="preserve">              средства областного бюджета</t>
  </si>
  <si>
    <t>Субвенции бюджетам муниципальных округов на выполнение передаваемых полномочий субъектов Российской Федерации (субвенции на  обеспечение прироста сельскохозяйственной продукции собственного производства в рамках приоритетных подотраслей агропромышленного комплекса)</t>
  </si>
  <si>
    <t>22. Утвердить резервный фонд администрации Городецкого муниципального округа Нижегородской области на 2025 год в сумме 50 985,1 тыс. рублей, на 2026 год в сумме 10 000,0 тыс. рублей, на 2027 год в сумме 10 000,0 тыс. рублей.</t>
  </si>
  <si>
    <t>0503</t>
  </si>
  <si>
    <t xml:space="preserve"> к решению Земского собрания  Городецкого муниципального округа Нижегородской области «О внесении изменений и дополнений                                            в решение Земского собрания Городецкого муниципального округа Нижегородской области от 19.12.2024 № 148 «О бюджете Городецкого муниципального округа на 2025 год и на плановый период 2026 и 2027 годов» (декабрь 2025 года)</t>
  </si>
  <si>
    <t>2 02 25348 14 0110 150</t>
  </si>
  <si>
    <t>Уменьшение средств федерального бюджета на модернизацию региональных и муниципальных библиотек.</t>
  </si>
  <si>
    <t xml:space="preserve">Субсидии бюджетам муниципальных округов на модернизацию региональных и муниципальных библиотек </t>
  </si>
  <si>
    <t>Уменьшение средств областного бюджета на модернизацию региональных и муниципальных библиотек.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</si>
  <si>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</t>
  </si>
  <si>
    <t>Направление средств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родителей.</t>
  </si>
  <si>
    <t>2.02.35176.14.0110.150</t>
  </si>
  <si>
    <t>2 02 20077 14 0220 150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</si>
  <si>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</si>
  <si>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Уменьшение средств областного бюджета на реконструкцию сетей газоснабжения центральной части города Городца.</t>
  </si>
  <si>
    <t>2 02 35014 14 0110 150</t>
  </si>
  <si>
    <t>Субвенции бюджетам муниципальных округов на стимулирование увеличения производства картофеля и овощей</t>
  </si>
  <si>
    <t>2 02 35014 14 0220 150</t>
  </si>
  <si>
    <t>Увеличение средств федерального (в сумме 239,4 тыс. рублей) и областного (в сумме 79,8 тыс. рублей) бюджетов на поддержку сельскохозяйственного производства.</t>
  </si>
  <si>
    <t>Уменьшение средств областного бюджета (в сумме 78 346,8 тыс. рублей) и направление средств публично-правовой компании "Фонд развития территорий" (в сумме 65 982,7 тыс. рублей) на обеспечение мероприятий по переселению граждан из аварийного жилищного фонда.</t>
  </si>
  <si>
    <t>2 02 25304 14 0110 150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</si>
  <si>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</si>
  <si>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2 02 25304 14 0220 150</t>
  </si>
  <si>
    <t>Уменьшение средств федерального (в сумме 3 665,0 тыс. рублей) и областного (в сумме 1 221,7 тыс. рублей) бюджетов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организациях.</t>
  </si>
  <si>
    <t>2 02 20303 14 0220 150</t>
  </si>
  <si>
    <t>Субсидии бюджетам муниципальных округов на обеспечение мероприятий по модернизации систем коммунальной инфраструктуры</t>
  </si>
  <si>
    <t>2 02 20300 14 0220 150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</si>
  <si>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</si>
  <si>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Увеличение средств публично-правовой компании "Фонд развития территорий" на реконструкцию БОС в Федуринском сельсовете.</t>
  </si>
  <si>
    <t>КУМИ</t>
  </si>
  <si>
    <t>Уменьшение средств областного бюджета на проектирование и строительство (реконструкцию) автомобильных дорог общего пользования местного значения муниципальных образований Нижегородской области.</t>
  </si>
  <si>
    <t>0409</t>
  </si>
  <si>
    <t>Перераспределение средств местного бюджета на приведение в нормативное состояние автомобильных дорог общего пользования местного значения и сооружений на них.</t>
  </si>
  <si>
    <t>Перераспределение средств местного бюджета на благоустройство территории (санитарная уборка территории, выкос травы, расчистка от снега, посыпка песчаной смесью и обустройство проездов, тротуаров и пешеходных дорожек)</t>
  </si>
  <si>
    <t>Перераспределение средств местного бюджета на поддержку сельскохозяйственного производства.</t>
  </si>
  <si>
    <t>Уменьшение средств федерального бюджета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Федерации".</t>
  </si>
  <si>
    <t>Перераспределение средств местного бюджета на возмещение процентной ставки льготного целевого кредитования малоимущих граждан на газификацию домовладений.</t>
  </si>
  <si>
    <t>Уменьшение средств федерального (в сумме 300,0 тыс. рублей) и областного (в сумме 474,6 тыс. рублей) бюджетов на поддержку сельскохозяйственного производства.</t>
  </si>
  <si>
    <t>1. Утвердить основные характеристики бюджета Городецкого муниципального округа на 2025 год:
1) общий объем доходов в сумме 5 445 098,9 тыс. рублей;
2) общий объем расходов в сумме 5 458 980,9 тыс. рублей;
3) размер дефицита в сумме 13 882,0 тыс. рублей.</t>
  </si>
  <si>
    <t xml:space="preserve">  Пункт 28.</t>
  </si>
  <si>
    <t>28. Утвердить объем бюджетных ассигнований дорожного фонда Городецкого муниципального округа Нижегородской области:
на 2025 год в размере 197 339,1 тыс. рублей;
на 2026 год в размере 80 000,0 тыс. рублей;
на 2027 год в размере 93 933,9 тыс. рублей.</t>
  </si>
  <si>
    <t>Прочие субсидии бюджетам муниципальных округов (субсидии на ремонт (капитальный ремонт) зданий (помещений) муниципальной собственности и благоустройство прилегающей к ним территории)</t>
  </si>
  <si>
    <t>Прочие межбюджетные трансферты, передаваемые бюджетам муниципальных округов (иные межбюджетные трансферты на выплату заработной платы (с начислениями на нее) работникам муниципальных учреждений и органов местного самоуправления)</t>
  </si>
  <si>
    <t>Направление средств областного бюджета на ремонт (капитальный ремонт) зданий (помещений) муниципальной собственности и благоустройство прилегающей к ним территории.</t>
  </si>
  <si>
    <t>Направление средств областного бюджета из фонда на поддержку территорий МБОУ "СЕРКОВСКАЯ ОШ ИМ.СНЕГИРЕВА В.А." на замену оконного блока в учебном классе и установку калитки в школьном заборе.</t>
  </si>
  <si>
    <t>Направление средств областного бюджета на выплату заработной платы (с начислениями на нее) работникам муниципальных учреждений и органов местного самоуправления в части корректировки целевых показателей уровня заработной платы указных категорий работников.</t>
  </si>
  <si>
    <t>Перераспределение средств местного бюджета на увеличение резервного фонда администрации Городецкого муниципального округа.</t>
  </si>
  <si>
    <t>Уточненный бюджет (решение                 от 12.12.2025 № 168)</t>
  </si>
  <si>
    <t>БЫЛО  (решение Земского собрания Городецкого муниципального округа Нижегородской области от 12.12.2025 № 168)</t>
  </si>
  <si>
    <t>Прочие межбюджетные трансферты, передаваемые бюджетам муниципальных округов (иные межбюджетные трансферты областного бюджета на 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организациях)</t>
  </si>
  <si>
    <t>Уменьшение средств областного бюджета на 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организация.</t>
  </si>
  <si>
    <t>Прочие субсидии бюджетам муниципальных округов (субсидии на реализацию проекта инициативного бюджетирования "Вам решать!")</t>
  </si>
  <si>
    <t>Уменьшение средств областного бюджета на реализацию проекта инициативного бюджетирования "Вам решать!" (экономия, сложившаяся по тогам проведения конкурсных процедур).</t>
  </si>
  <si>
    <t>2 02 49999 14 0110 150</t>
  </si>
  <si>
    <t>Прочие межбюджетные трансферты, передаваемые бюджетам муниципальных округов (иные межбюджетные трансферты на поощрение муниципальных управленческих команд в 2025 году)</t>
  </si>
  <si>
    <t>0102</t>
  </si>
  <si>
    <t>Направление средств федерального бюджета на поощрение муниципальных управленческих команд в 2025 году.</t>
  </si>
  <si>
    <t>0104</t>
  </si>
  <si>
    <t>0103</t>
  </si>
  <si>
    <t>0106</t>
  </si>
  <si>
    <t xml:space="preserve">Контрольно-счетная инспекция </t>
  </si>
  <si>
    <t xml:space="preserve">Земское собрание </t>
  </si>
  <si>
    <t>УМЗ</t>
  </si>
  <si>
    <t>0801, 0804</t>
  </si>
  <si>
    <t>0709</t>
  </si>
  <si>
    <t>0412</t>
  </si>
  <si>
    <t>0505</t>
  </si>
  <si>
    <t>0309</t>
  </si>
  <si>
    <t>Раздел 0300 «Национальная безопасность и правоохранительная деятельность»</t>
  </si>
  <si>
    <t>1202</t>
  </si>
  <si>
    <t>Раздел 1200 «Средства массовой информации»</t>
  </si>
  <si>
    <t>Раздел 1100 «Средства массовой информации»</t>
  </si>
  <si>
    <t>1105</t>
  </si>
  <si>
    <t>Управление по физической культуре и спорту</t>
  </si>
  <si>
    <t xml:space="preserve">Уменьшение средств областного бюджета (в сумме 34 145,7 тыс. рублей) и средств публично-правовой компании "Фонд развития территорий" (в сумме 47 649,7 тыс. рублей) на реконструкцию БОС в Федуринском сельсовете. </t>
  </si>
  <si>
    <t>УТОЧНЕНИЕ НА 2026 ГОД</t>
  </si>
  <si>
    <t>Увеличение средств областного бюджета (в сумме 3 007,4 тыс. рублей) и средств публично-правовой компании "Фонд развития территорий" (в сумме 4 996,3 тыс. рублей) на реконструкцию системы теплоснабжения в городе Заволжье.</t>
  </si>
  <si>
    <t>Субвенции бюджетам муниципальных округов на выполнение передаваемых полномочий субъектов Российской Федерации (субвенции на исполнение полномочий по финансовому обеспечению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посредством предоставления указанным образовательным организациям субсидий на возмещение затрат,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</si>
  <si>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Уменьшение средств федерального бюджета  на исполнение полномочий по финансовому обеспечению выплат ежемесячного денежного вознаграждения  советникам директоров по воспитанию и взаимодействию с детскими общественными объединениями муниципальных общеобразовательных организаций.</t>
  </si>
  <si>
    <t>Прочие субсидии бюджетам муниципальных округов (субсидии на капитальный ремонт образовательных организаций Нижегородской области)</t>
  </si>
  <si>
    <t>0701, 0702</t>
  </si>
  <si>
    <t>Субвенции бюджетам муниципальных округов на выполнение передаваемых полномочий субъектов Российской Федерации (субвенции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организаций)</t>
  </si>
  <si>
    <t>Уменьшение средств областного бюджета на капитальный ремонт образовательных организаций Нижегородской области.</t>
  </si>
  <si>
    <t>Уменьшение средств областного бюджета на исполнение полномочий по финансовому обеспечению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посредством предоставления указанным образовательным организациям субсидий на возмещение затрат,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услуг).</t>
  </si>
  <si>
    <t>2 02 20216 14 0220 150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</si>
  <si>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</si>
  <si>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Уменьшение средств областного бюджета 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пунктов.</t>
  </si>
  <si>
    <t>Уменьшение средств областного бюджета (в сумме 55 998,4 тыс. рублей) и средств публично-правовой компании "Фонд развития территорий" (в сумме 93 692,0 тыс. рублей) на реконструкцию системы теплоснабжения в городе Заволжье.</t>
  </si>
  <si>
    <t>уточненный план по доходам бюджета в сумме 5 079 545,5 тыс. рублей;</t>
  </si>
  <si>
    <t>уточненный план по расходам бюджета в сумме 5 093 427,5 тыс. рублей;</t>
  </si>
  <si>
    <t>Основные характеристики бюджета муниципального округа на 2026 год:</t>
  </si>
  <si>
    <t>уточненный дефицит бюджета в сумме 0,0 тыс. рублей (не изменился).</t>
  </si>
  <si>
    <t>уточненный план по доходам бюджета в сумме 4 802 132,8 тыс. рублей;</t>
  </si>
  <si>
    <t>уточненный план по расходам бюджета в сумме 4 802 132,8 тыс. рублей;</t>
  </si>
  <si>
    <t>Перераспределение средств резервного фонда администрации Городецкого муниципального округа на оплату коммунальных услуг, выплату заработной платы и начислений на нее, предоставление единовременной выплаты лицам, заключившим контракт о прохождении военной службы в Вооруженных силах Российской Федерации в целях участия в специальной военной операции.</t>
  </si>
  <si>
    <t>Перераспределение средств местного бюджета на выплату заработной платы с начислениями на нее.</t>
  </si>
  <si>
    <t>Перераспределение средств местного бюджета на оплату коммунальных услуг и выплату заработной платы с начислениями на нее.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</si>
  <si>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</si>
  <si>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</si>
  <si>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</si>
  <si>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</si>
  <si>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</si>
  <si>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</si>
  <si>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</si>
  <si>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</si>
  <si>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</si>
  <si>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</si>
  <si>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</si>
  <si>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</si>
  <si>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</si>
  <si>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</si>
  <si>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</si>
  <si>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</si>
  <si>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</si>
  <si>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</si>
  <si>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</si>
  <si>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</si>
  <si>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</si>
  <si>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</si>
  <si>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</si>
  <si>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</si>
  <si>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</si>
  <si>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</si>
  <si>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</si>
  <si>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</si>
  <si>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1. Утвердить основные характеристики бюджета Городецкого муниципального округа на 2025 год:
1) общий объем доходов в сумме 5 079 545,5 тыс. рублей;
2) общий объем расходов в сумме 5 093 427,5 тыс. рублей;
3) размер дефицита в сумме 13 882,0 тыс. рублей.</t>
  </si>
  <si>
    <t xml:space="preserve">  Пункт 2.</t>
  </si>
  <si>
    <t>2. Утвердить основные характеристики бюджета Городецкого муниципального округа на плановый период 2026 и 2027 годов:
1) общий объем доходов на 2026 год в сумме 4 802 132,8 тыс. рублей,
на 2027 год в сумме 4 576 616,1 тыс. рублей;
2) общий объем расходов на 2026 год в сумме 4 802 132,8 тыс. рублей,
в том числе условно утверждаемые расходы в сумме 66 207,9 тыс. рублей,
на 2027 год в сумме 4 576 616,1 тыс. рублей, в том числе условно утверждаемые расходы в сумме 136 113,4 тыс. рублей;
3) размер дефицита на 2026 год в сумме 0,0 тыс. рублей, размер дефицита
на 2027 год в сумме 0,0 тыс. рублей.</t>
  </si>
  <si>
    <t>2. Утвердить основные характеристики бюджета Городецкого муниципального округа на плановый период 2026 и 2027 годов:
1) общий объем доходов на 2026 год в сумме 4 794 129,1 тыс. рублей,
на 2027 год в сумме 4 576 616,7 тыс. рублей;
2) общий объем расходов на 2026 год в сумме 4 794 129,1 тыс. рублей,
в том числе условно утверждаемые расходы в сумме 66 207,9 тыс. рублей,
на 2027 год в сумме 4 576 616,7 тыс. рублей, в том числе условно утверждаемые расходы в сумме 136 113,4 тыс. рублей;
3) размер дефицита на 2026 год в сумме 0,0 тыс. рублей, размер дефицита
на 2027 год в сумме 0,0 тыс. рублей.</t>
  </si>
  <si>
    <t xml:space="preserve">  Пункт 4.</t>
  </si>
  <si>
    <t>4. Утвердить общий объем налоговых и неналоговых доходов:
1) на 2025 год в сумме 2 195 960,5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2 110 005,2 тыс. рублей;
2) на 2026 год в сумме 1 987 731,2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1 907 731,2 тыс. рублей; 
3) на 2027 год в сумме 2 187 191,5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2 107 191,5 тыс. рублей.</t>
  </si>
  <si>
    <t>4. Утвердить общий объем налоговых и неналоговых доходов:
1) на 2025 год в сумме 2 195 960,5 тыс. рублей, в том числе налоговых 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2 113 132,3 тыс. рублей;
2) на 2026 год в сумме 1 987 731,2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1 907 731,2 тыс. рублей; 
3) на 2027 год в сумме 2 187 191,5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2 107 191,5 тыс. рублей.</t>
  </si>
  <si>
    <t>5. Утвердить объем безвозмездных поступлений, получаемых из других бюджетов бюджетной системы Российской Федерации:
1) на 2025 год в сумме 2 884 127,1 тыс. рублей, в том числе объем субсидий, субвенций и иных межбюджетных трансфертов, имеющих целевое назначение
в сумме 2 310 237,7 тыс. рублей;
2) на 2026 год в сумме 2 814 401,6 тыс. рублей, в том числе объем субсидий, субвенций и иных межбюджетных трансфертов, имеющих целевое назначение
в сумме 2 153 817,1 тыс. рублей;
3) на 2027 год в сумме 2 389 424,6 тыс. рублей, в том числе объем субсидий, субвенций и иных межбюджетных трансфертов, имеющих целевое назначение
в сумме 1 854 347,2 тыс. рублей.</t>
  </si>
  <si>
    <t>5. Утвердить объем безвозмездных поступлений, получаемых из других бюджетов бюджетной системы Российской Федерации:
1) на 2025 год в сумме 3 249 680,5 тыс. рублей, в том числе объем субсидий, субвенций и иных межбюджетных трансфертов, имеющих целевое назначение в сумме 2 675 791,1 тыс. рублей;
2) на 2026 год в сумме 2 806 397,9 тыс. рублей, в том числе объем субсидий, субвенций и иных межбюджетных трансфертов, имеющих целевое назначение в сумме 2 145 813,4 тыс. рублей;
3) на 2027 год в сумме 2 389 424,6 тыс. рублей, в том числе объем субсидий, субвенций и иных межбюджетных трансфертов, имеющих целевое назначение в сумме 1 854 347,2 тыс. рублей.</t>
  </si>
  <si>
    <t>22. Утвердить резервный фонд администрации Городецкого муниципального округа Нижегородской области на 2025 год в сумме 12 578,5 тыс. рублей, на 2026 год в сумме 10 000,0 тыс. рублей, на 2027 год в сумме 10 000,0 тыс. рублей.</t>
  </si>
  <si>
    <t>28. Утвердить объем бюджетных ассигнований дорожного фонда Городецкого муниципального округа Нижегородской области:
на 2025 год в размере 189 294,8 тыс. рублей;
на 2026 год в размере 80 000,0 тыс. рублей;
на 2027 год в размере 93 933,9 тыс. рублей.</t>
  </si>
  <si>
    <t xml:space="preserve">  Пункт 30.</t>
  </si>
  <si>
    <t>30. Установить верхний предел муниципального внутреннего долга Городецкого муниципального округа Нижегородской области:
1) на 1 января 2026 года в сумме 251 979,5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рублей;
2) на 1 января 2027 года в сумме 251 866,5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рублей,
и на 1 января 2028 года в сумме 251 866,5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рублей.</t>
  </si>
  <si>
    <t>30. Установить верхний предел муниципального внутреннего долга Городецкого муниципального округа Нижегородской области:
1) на 1 января 2026 года в сумме 279 665,8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рублей;
2) на 1 января 2027 года в сумме 279 552,8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рублей, и на 1 января 2028 года в сумме 279 552,8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</si>
</sst>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5" fillId="0" borderId="0" xfId="0" applyFont="1" applyFill="1" applyAlignment="1">
      <alignment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justify" vertical="center" wrapText="1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showZeros="0" tabSelected="1" view="pageBreakPreview" topLeftCell="A223" zoomScaleNormal="100" zoomScaleSheetLayoutView="100" workbookViewId="0">
      <selection activeCell="A224" sqref="A224:C224"/>
    </sheetView>
  </sheetViews>
  <sheetFormatPr defaultRowHeight="15.75" x14ac:dyDescent="0.25"/>
  <cols>
    <col min="1" max="1" width="7.140625" style="45" customWidth="1"/>
    <col min="2" max="2" width="23.85546875" style="27" customWidth="1"/>
    <col min="3" max="3" width="54.7109375" style="27" customWidth="1"/>
    <col min="4" max="4" width="15.7109375" style="27" customWidth="1"/>
    <col min="5" max="5" width="15.28515625" style="1" customWidth="1"/>
    <col min="6" max="6" width="15.7109375" style="1" customWidth="1"/>
    <col min="7" max="7" width="52.85546875" style="1" customWidth="1"/>
    <col min="8" max="8" width="13.42578125" style="1" bestFit="1" customWidth="1"/>
    <col min="9" max="9" width="13.140625" style="1" customWidth="1"/>
    <col min="10" max="10" width="16.5703125" style="1" customWidth="1"/>
    <col min="11" max="16384" width="9.140625" style="1"/>
  </cols>
  <sheetData>
    <row r="1" spans="1:7" ht="20.25" x14ac:dyDescent="0.25">
      <c r="A1" s="72" t="s">
        <v>14</v>
      </c>
      <c r="B1" s="72"/>
      <c r="C1" s="72"/>
      <c r="D1" s="72"/>
      <c r="E1" s="72"/>
      <c r="F1" s="72"/>
      <c r="G1" s="72"/>
    </row>
    <row r="2" spans="1:7" ht="63" customHeight="1" x14ac:dyDescent="0.25">
      <c r="A2" s="73" t="s">
        <v>106</v>
      </c>
      <c r="B2" s="73"/>
      <c r="C2" s="73"/>
      <c r="D2" s="73"/>
      <c r="E2" s="73"/>
      <c r="F2" s="73"/>
      <c r="G2" s="73"/>
    </row>
    <row r="3" spans="1:7" ht="18" customHeight="1" x14ac:dyDescent="0.25">
      <c r="G3" s="2" t="s">
        <v>18</v>
      </c>
    </row>
    <row r="4" spans="1:7" ht="45.75" customHeight="1" x14ac:dyDescent="0.25">
      <c r="A4" s="75" t="s">
        <v>46</v>
      </c>
      <c r="B4" s="75"/>
      <c r="C4" s="75"/>
      <c r="D4" s="75"/>
      <c r="E4" s="75"/>
      <c r="F4" s="75"/>
      <c r="G4" s="75"/>
    </row>
    <row r="5" spans="1:7" ht="24.95" customHeight="1" x14ac:dyDescent="0.25">
      <c r="A5" s="76" t="s">
        <v>53</v>
      </c>
      <c r="B5" s="76"/>
      <c r="C5" s="76"/>
      <c r="D5" s="76"/>
      <c r="E5" s="76"/>
      <c r="F5" s="76"/>
      <c r="G5" s="76"/>
    </row>
    <row r="6" spans="1:7" ht="24.95" customHeight="1" x14ac:dyDescent="0.25">
      <c r="A6" s="74" t="s">
        <v>8</v>
      </c>
      <c r="B6" s="58"/>
      <c r="C6" s="58"/>
      <c r="D6" s="58"/>
      <c r="E6" s="58"/>
      <c r="F6" s="58"/>
      <c r="G6" s="58"/>
    </row>
    <row r="7" spans="1:7" s="3" customFormat="1" ht="24.75" customHeight="1" x14ac:dyDescent="0.25">
      <c r="A7" s="67" t="s">
        <v>22</v>
      </c>
      <c r="B7" s="67"/>
      <c r="C7" s="67"/>
      <c r="D7" s="67"/>
      <c r="E7" s="67"/>
      <c r="F7" s="67"/>
      <c r="G7" s="67"/>
    </row>
    <row r="8" spans="1:7" ht="83.25" customHeight="1" x14ac:dyDescent="0.25">
      <c r="A8" s="42" t="s">
        <v>0</v>
      </c>
      <c r="B8" s="24" t="s">
        <v>1</v>
      </c>
      <c r="C8" s="24" t="s">
        <v>6</v>
      </c>
      <c r="D8" s="24" t="s">
        <v>56</v>
      </c>
      <c r="E8" s="24" t="s">
        <v>149</v>
      </c>
      <c r="F8" s="24" t="s">
        <v>15</v>
      </c>
      <c r="G8" s="24" t="s">
        <v>7</v>
      </c>
    </row>
    <row r="9" spans="1:7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7" s="20" customFormat="1" ht="78.75" x14ac:dyDescent="0.25">
      <c r="A10" s="41" t="s">
        <v>2</v>
      </c>
      <c r="B10" s="16" t="s">
        <v>128</v>
      </c>
      <c r="C10" s="17" t="s">
        <v>129</v>
      </c>
      <c r="D10" s="18"/>
      <c r="E10" s="18">
        <v>141341.70000000001</v>
      </c>
      <c r="F10" s="18">
        <v>20258.7</v>
      </c>
      <c r="G10" s="19" t="s">
        <v>96</v>
      </c>
    </row>
    <row r="11" spans="1:7" s="20" customFormat="1" ht="63" x14ac:dyDescent="0.25">
      <c r="A11" s="41" t="s">
        <v>3</v>
      </c>
      <c r="B11" s="16" t="s">
        <v>72</v>
      </c>
      <c r="C11" s="17" t="s">
        <v>143</v>
      </c>
      <c r="D11" s="18"/>
      <c r="E11" s="18"/>
      <c r="F11" s="18">
        <v>464.8</v>
      </c>
      <c r="G11" s="19" t="s">
        <v>19</v>
      </c>
    </row>
    <row r="12" spans="1:7" s="20" customFormat="1" ht="47.25" x14ac:dyDescent="0.25">
      <c r="A12" s="41" t="s">
        <v>23</v>
      </c>
      <c r="B12" s="16" t="s">
        <v>117</v>
      </c>
      <c r="C12" s="17" t="s">
        <v>118</v>
      </c>
      <c r="D12" s="18">
        <v>15513.3</v>
      </c>
      <c r="E12" s="18">
        <f>12391.2-F12</f>
        <v>12151.800000000001</v>
      </c>
      <c r="F12" s="18">
        <v>239.4</v>
      </c>
      <c r="G12" s="19" t="s">
        <v>70</v>
      </c>
    </row>
    <row r="13" spans="1:7" s="20" customFormat="1" ht="47.25" x14ac:dyDescent="0.25">
      <c r="A13" s="41" t="s">
        <v>24</v>
      </c>
      <c r="B13" s="16" t="s">
        <v>119</v>
      </c>
      <c r="C13" s="17" t="s">
        <v>118</v>
      </c>
      <c r="D13" s="18">
        <v>5171.1000000000004</v>
      </c>
      <c r="E13" s="18">
        <v>4050.5999999999995</v>
      </c>
      <c r="F13" s="18">
        <v>79.8</v>
      </c>
      <c r="G13" s="19" t="s">
        <v>19</v>
      </c>
    </row>
    <row r="14" spans="1:7" s="37" customFormat="1" ht="63" x14ac:dyDescent="0.25">
      <c r="A14" s="32" t="s">
        <v>4</v>
      </c>
      <c r="B14" s="33" t="s">
        <v>98</v>
      </c>
      <c r="C14" s="34" t="s">
        <v>111</v>
      </c>
      <c r="D14" s="35">
        <v>33845.300000000003</v>
      </c>
      <c r="E14" s="35">
        <v>32933.599999999999</v>
      </c>
      <c r="F14" s="35">
        <f>9201.5-763.4</f>
        <v>8438.1</v>
      </c>
      <c r="G14" s="36" t="s">
        <v>19</v>
      </c>
    </row>
    <row r="15" spans="1:7" s="20" customFormat="1" ht="47.25" x14ac:dyDescent="0.25">
      <c r="A15" s="41" t="s">
        <v>28</v>
      </c>
      <c r="B15" s="16" t="s">
        <v>39</v>
      </c>
      <c r="C15" s="17" t="s">
        <v>40</v>
      </c>
      <c r="D15" s="18"/>
      <c r="E15" s="18">
        <v>7453.0999999999995</v>
      </c>
      <c r="F15" s="18">
        <v>80</v>
      </c>
      <c r="G15" s="19" t="s">
        <v>19</v>
      </c>
    </row>
    <row r="16" spans="1:7" ht="83.25" customHeight="1" x14ac:dyDescent="0.25">
      <c r="A16" s="42" t="s">
        <v>0</v>
      </c>
      <c r="B16" s="24" t="s">
        <v>1</v>
      </c>
      <c r="C16" s="24" t="s">
        <v>6</v>
      </c>
      <c r="D16" s="24" t="s">
        <v>56</v>
      </c>
      <c r="E16" s="29" t="s">
        <v>149</v>
      </c>
      <c r="F16" s="24" t="s">
        <v>15</v>
      </c>
      <c r="G16" s="24" t="s">
        <v>7</v>
      </c>
    </row>
    <row r="17" spans="1:7" s="5" customFormat="1" ht="15" customHeight="1" x14ac:dyDescent="0.25">
      <c r="A17" s="4">
        <v>1</v>
      </c>
      <c r="B17" s="4">
        <v>2</v>
      </c>
      <c r="C17" s="4">
        <v>3</v>
      </c>
      <c r="D17" s="4">
        <v>4</v>
      </c>
      <c r="E17" s="4">
        <v>5</v>
      </c>
      <c r="F17" s="4">
        <v>6</v>
      </c>
      <c r="G17" s="4">
        <v>7</v>
      </c>
    </row>
    <row r="18" spans="1:7" s="37" customFormat="1" ht="63" x14ac:dyDescent="0.25">
      <c r="A18" s="32" t="s">
        <v>29</v>
      </c>
      <c r="B18" s="33" t="s">
        <v>155</v>
      </c>
      <c r="C18" s="34" t="s">
        <v>156</v>
      </c>
      <c r="D18" s="35"/>
      <c r="E18" s="35"/>
      <c r="F18" s="35">
        <v>3168.7</v>
      </c>
      <c r="G18" s="36" t="s">
        <v>70</v>
      </c>
    </row>
    <row r="19" spans="1:7" s="20" customFormat="1" ht="94.5" x14ac:dyDescent="0.25">
      <c r="A19" s="41" t="s">
        <v>32</v>
      </c>
      <c r="B19" s="16" t="s">
        <v>39</v>
      </c>
      <c r="C19" s="17" t="s">
        <v>144</v>
      </c>
      <c r="D19" s="18"/>
      <c r="E19" s="18"/>
      <c r="F19" s="18">
        <v>5771.4</v>
      </c>
      <c r="G19" s="19" t="s">
        <v>19</v>
      </c>
    </row>
    <row r="20" spans="1:7" s="7" customFormat="1" ht="20.100000000000001" customHeight="1" x14ac:dyDescent="0.25">
      <c r="A20" s="64" t="s">
        <v>9</v>
      </c>
      <c r="B20" s="64"/>
      <c r="C20" s="64"/>
      <c r="D20" s="6">
        <f>D19+D18+D15+D14+D13+D12+D11+D10</f>
        <v>54529.7</v>
      </c>
      <c r="E20" s="6">
        <f>E19+E18+E15+E14+E13+E12+E11+E10</f>
        <v>197930.80000000002</v>
      </c>
      <c r="F20" s="6">
        <f>F19+F18+F15+F14+F13+F12+F11+F10</f>
        <v>38500.899999999994</v>
      </c>
      <c r="G20" s="24"/>
    </row>
    <row r="21" spans="1:7" s="3" customFormat="1" ht="32.25" customHeight="1" x14ac:dyDescent="0.25">
      <c r="A21" s="65" t="s">
        <v>68</v>
      </c>
      <c r="B21" s="65"/>
      <c r="C21" s="65"/>
      <c r="D21" s="22">
        <f>D10</f>
        <v>0</v>
      </c>
      <c r="E21" s="22">
        <f>E10</f>
        <v>141341.70000000001</v>
      </c>
      <c r="F21" s="22">
        <f>F10</f>
        <v>20258.7</v>
      </c>
      <c r="G21" s="8" t="s">
        <v>12</v>
      </c>
    </row>
    <row r="22" spans="1:7" s="3" customFormat="1" ht="20.100000000000001" customHeight="1" x14ac:dyDescent="0.25">
      <c r="A22" s="65" t="s">
        <v>77</v>
      </c>
      <c r="B22" s="65"/>
      <c r="C22" s="65"/>
      <c r="D22" s="22">
        <f>D12+D18</f>
        <v>15513.3</v>
      </c>
      <c r="E22" s="22">
        <f>E12+E18</f>
        <v>12151.800000000001</v>
      </c>
      <c r="F22" s="22">
        <f>F12+F18</f>
        <v>3408.1</v>
      </c>
      <c r="G22" s="8" t="s">
        <v>12</v>
      </c>
    </row>
    <row r="23" spans="1:7" s="3" customFormat="1" ht="20.100000000000001" customHeight="1" x14ac:dyDescent="0.25">
      <c r="A23" s="65" t="s">
        <v>69</v>
      </c>
      <c r="B23" s="65"/>
      <c r="C23" s="65"/>
      <c r="D23" s="22">
        <f>D11+D13+D14+D15+D19</f>
        <v>39016.400000000001</v>
      </c>
      <c r="E23" s="22">
        <f>E11+E13+E14+E15+E19</f>
        <v>44437.299999999996</v>
      </c>
      <c r="F23" s="22">
        <f>F11+F13+F14+F15+F19</f>
        <v>14834.1</v>
      </c>
      <c r="G23" s="8" t="s">
        <v>12</v>
      </c>
    </row>
    <row r="24" spans="1:7" s="3" customFormat="1" ht="24.75" customHeight="1" x14ac:dyDescent="0.25">
      <c r="A24" s="67" t="s">
        <v>30</v>
      </c>
      <c r="B24" s="67"/>
      <c r="C24" s="67"/>
      <c r="D24" s="67"/>
      <c r="E24" s="67"/>
      <c r="F24" s="67"/>
      <c r="G24" s="67"/>
    </row>
    <row r="25" spans="1:7" ht="78.75" x14ac:dyDescent="0.25">
      <c r="A25" s="42" t="s">
        <v>0</v>
      </c>
      <c r="B25" s="24" t="s">
        <v>1</v>
      </c>
      <c r="C25" s="24" t="s">
        <v>6</v>
      </c>
      <c r="D25" s="24" t="s">
        <v>56</v>
      </c>
      <c r="E25" s="29" t="s">
        <v>149</v>
      </c>
      <c r="F25" s="24" t="s">
        <v>15</v>
      </c>
      <c r="G25" s="24" t="s">
        <v>7</v>
      </c>
    </row>
    <row r="26" spans="1:7" s="5" customFormat="1" ht="15" customHeight="1" x14ac:dyDescent="0.25">
      <c r="A26" s="4">
        <v>1</v>
      </c>
      <c r="B26" s="4">
        <v>2</v>
      </c>
      <c r="C26" s="4">
        <v>3</v>
      </c>
      <c r="D26" s="4">
        <v>4</v>
      </c>
      <c r="E26" s="4">
        <v>5</v>
      </c>
      <c r="F26" s="4">
        <v>6</v>
      </c>
      <c r="G26" s="4">
        <v>7</v>
      </c>
    </row>
    <row r="27" spans="1:7" s="20" customFormat="1" ht="47.25" x14ac:dyDescent="0.25">
      <c r="A27" s="41" t="s">
        <v>79</v>
      </c>
      <c r="B27" s="16" t="s">
        <v>114</v>
      </c>
      <c r="C27" s="17" t="s">
        <v>115</v>
      </c>
      <c r="D27" s="18">
        <v>175326.8</v>
      </c>
      <c r="E27" s="18">
        <v>104085.8</v>
      </c>
      <c r="F27" s="18">
        <f>-4635.6-2708</f>
        <v>-7343.6</v>
      </c>
      <c r="G27" s="19" t="s">
        <v>19</v>
      </c>
    </row>
    <row r="28" spans="1:7" s="37" customFormat="1" ht="110.25" x14ac:dyDescent="0.25">
      <c r="A28" s="32" t="s">
        <v>35</v>
      </c>
      <c r="B28" s="33" t="s">
        <v>186</v>
      </c>
      <c r="C28" s="34" t="s">
        <v>187</v>
      </c>
      <c r="D28" s="35">
        <v>31237.200000000001</v>
      </c>
      <c r="E28" s="35">
        <v>66599.3</v>
      </c>
      <c r="F28" s="35">
        <v>-1374.2</v>
      </c>
      <c r="G28" s="36" t="s">
        <v>19</v>
      </c>
    </row>
    <row r="29" spans="1:7" ht="78.75" x14ac:dyDescent="0.25">
      <c r="A29" s="42" t="s">
        <v>0</v>
      </c>
      <c r="B29" s="24" t="s">
        <v>1</v>
      </c>
      <c r="C29" s="24" t="s">
        <v>6</v>
      </c>
      <c r="D29" s="24" t="s">
        <v>56</v>
      </c>
      <c r="E29" s="29" t="s">
        <v>149</v>
      </c>
      <c r="F29" s="24" t="s">
        <v>15</v>
      </c>
      <c r="G29" s="24" t="s">
        <v>7</v>
      </c>
    </row>
    <row r="30" spans="1:7" s="5" customFormat="1" ht="15" customHeight="1" x14ac:dyDescent="0.2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</row>
    <row r="31" spans="1:7" s="20" customFormat="1" ht="126" x14ac:dyDescent="0.25">
      <c r="A31" s="41" t="s">
        <v>33</v>
      </c>
      <c r="B31" s="16" t="s">
        <v>94</v>
      </c>
      <c r="C31" s="17" t="s">
        <v>95</v>
      </c>
      <c r="D31" s="18"/>
      <c r="E31" s="18">
        <v>67959.899999999994</v>
      </c>
      <c r="F31" s="18">
        <f>-66334.1+351.4</f>
        <v>-65982.700000000012</v>
      </c>
      <c r="G31" s="19" t="s">
        <v>96</v>
      </c>
    </row>
    <row r="32" spans="1:7" s="37" customFormat="1" ht="78.75" x14ac:dyDescent="0.25">
      <c r="A32" s="32" t="s">
        <v>33</v>
      </c>
      <c r="B32" s="33" t="s">
        <v>128</v>
      </c>
      <c r="C32" s="34" t="s">
        <v>129</v>
      </c>
      <c r="D32" s="35"/>
      <c r="E32" s="35">
        <v>141341.70000000001</v>
      </c>
      <c r="F32" s="35">
        <f>-54239.7-87102</f>
        <v>-141341.70000000001</v>
      </c>
      <c r="G32" s="36" t="s">
        <v>96</v>
      </c>
    </row>
    <row r="33" spans="1:7" s="20" customFormat="1" ht="94.5" x14ac:dyDescent="0.25">
      <c r="A33" s="41" t="s">
        <v>34</v>
      </c>
      <c r="B33" s="16" t="s">
        <v>93</v>
      </c>
      <c r="C33" s="17" t="s">
        <v>92</v>
      </c>
      <c r="D33" s="18">
        <v>108154.4</v>
      </c>
      <c r="E33" s="18">
        <v>80521.100000000006</v>
      </c>
      <c r="F33" s="18">
        <f>-78594.8+416.3</f>
        <v>-78178.5</v>
      </c>
      <c r="G33" s="19" t="s">
        <v>19</v>
      </c>
    </row>
    <row r="34" spans="1:7" s="37" customFormat="1" ht="47.25" x14ac:dyDescent="0.25">
      <c r="A34" s="32" t="s">
        <v>36</v>
      </c>
      <c r="B34" s="33" t="s">
        <v>126</v>
      </c>
      <c r="C34" s="34" t="s">
        <v>127</v>
      </c>
      <c r="D34" s="35"/>
      <c r="E34" s="35">
        <v>90144.1</v>
      </c>
      <c r="F34" s="35">
        <f>-33503-56641.1</f>
        <v>-90144.1</v>
      </c>
      <c r="G34" s="36" t="s">
        <v>19</v>
      </c>
    </row>
    <row r="35" spans="1:7" s="20" customFormat="1" ht="78.75" x14ac:dyDescent="0.25">
      <c r="A35" s="41" t="s">
        <v>37</v>
      </c>
      <c r="B35" s="16" t="s">
        <v>122</v>
      </c>
      <c r="C35" s="17" t="s">
        <v>123</v>
      </c>
      <c r="D35" s="18"/>
      <c r="E35" s="18">
        <v>33484.400000000001</v>
      </c>
      <c r="F35" s="18">
        <v>-3665</v>
      </c>
      <c r="G35" s="19" t="s">
        <v>70</v>
      </c>
    </row>
    <row r="36" spans="1:7" s="20" customFormat="1" ht="78.75" x14ac:dyDescent="0.25">
      <c r="A36" s="41" t="s">
        <v>80</v>
      </c>
      <c r="B36" s="16" t="s">
        <v>124</v>
      </c>
      <c r="C36" s="17" t="s">
        <v>123</v>
      </c>
      <c r="D36" s="18">
        <v>11606.4</v>
      </c>
      <c r="E36" s="18">
        <v>11161.5</v>
      </c>
      <c r="F36" s="18">
        <v>-1221.7</v>
      </c>
      <c r="G36" s="19" t="s">
        <v>19</v>
      </c>
    </row>
    <row r="37" spans="1:7" s="20" customFormat="1" ht="47.25" x14ac:dyDescent="0.25">
      <c r="A37" s="41" t="s">
        <v>81</v>
      </c>
      <c r="B37" s="16" t="s">
        <v>107</v>
      </c>
      <c r="C37" s="17" t="s">
        <v>90</v>
      </c>
      <c r="D37" s="18"/>
      <c r="E37" s="18">
        <v>14053.3</v>
      </c>
      <c r="F37" s="18">
        <v>-3161.9</v>
      </c>
      <c r="G37" s="19" t="s">
        <v>70</v>
      </c>
    </row>
    <row r="38" spans="1:7" s="37" customFormat="1" ht="47.25" x14ac:dyDescent="0.25">
      <c r="A38" s="32" t="s">
        <v>82</v>
      </c>
      <c r="B38" s="33" t="s">
        <v>89</v>
      </c>
      <c r="C38" s="34" t="s">
        <v>109</v>
      </c>
      <c r="D38" s="35"/>
      <c r="E38" s="35">
        <v>3313.7000000000003</v>
      </c>
      <c r="F38" s="35">
        <f>-131.8-1264.1</f>
        <v>-1395.8999999999999</v>
      </c>
      <c r="G38" s="36" t="s">
        <v>19</v>
      </c>
    </row>
    <row r="39" spans="1:7" ht="78.75" x14ac:dyDescent="0.25">
      <c r="A39" s="42" t="s">
        <v>0</v>
      </c>
      <c r="B39" s="24" t="s">
        <v>1</v>
      </c>
      <c r="C39" s="24" t="s">
        <v>6</v>
      </c>
      <c r="D39" s="24" t="s">
        <v>56</v>
      </c>
      <c r="E39" s="29" t="s">
        <v>149</v>
      </c>
      <c r="F39" s="24" t="s">
        <v>15</v>
      </c>
      <c r="G39" s="24" t="s">
        <v>7</v>
      </c>
    </row>
    <row r="40" spans="1:7" s="5" customFormat="1" ht="15" customHeight="1" x14ac:dyDescent="0.25">
      <c r="A40" s="4">
        <v>1</v>
      </c>
      <c r="B40" s="4">
        <v>2</v>
      </c>
      <c r="C40" s="4">
        <v>3</v>
      </c>
      <c r="D40" s="4">
        <v>4</v>
      </c>
      <c r="E40" s="4">
        <v>5</v>
      </c>
      <c r="F40" s="4">
        <v>6</v>
      </c>
      <c r="G40" s="4">
        <v>7</v>
      </c>
    </row>
    <row r="41" spans="1:7" s="20" customFormat="1" ht="132" customHeight="1" x14ac:dyDescent="0.25">
      <c r="A41" s="41" t="s">
        <v>83</v>
      </c>
      <c r="B41" s="16" t="s">
        <v>72</v>
      </c>
      <c r="C41" s="17" t="s">
        <v>91</v>
      </c>
      <c r="D41" s="18"/>
      <c r="E41" s="18">
        <v>168.3</v>
      </c>
      <c r="F41" s="18">
        <v>-168.3</v>
      </c>
      <c r="G41" s="19" t="s">
        <v>19</v>
      </c>
    </row>
    <row r="42" spans="1:7" s="37" customFormat="1" ht="47.25" x14ac:dyDescent="0.25">
      <c r="A42" s="32" t="s">
        <v>38</v>
      </c>
      <c r="B42" s="33" t="s">
        <v>72</v>
      </c>
      <c r="C42" s="34" t="s">
        <v>153</v>
      </c>
      <c r="D42" s="35"/>
      <c r="E42" s="35">
        <v>39435.599999999999</v>
      </c>
      <c r="F42" s="35">
        <v>-5593.4</v>
      </c>
      <c r="G42" s="36" t="s">
        <v>19</v>
      </c>
    </row>
    <row r="43" spans="1:7" s="37" customFormat="1" ht="47.25" x14ac:dyDescent="0.25">
      <c r="A43" s="32" t="s">
        <v>60</v>
      </c>
      <c r="B43" s="33" t="s">
        <v>72</v>
      </c>
      <c r="C43" s="34" t="s">
        <v>181</v>
      </c>
      <c r="D43" s="35">
        <v>12841.1</v>
      </c>
      <c r="E43" s="35">
        <f>10934.9-F43</f>
        <v>12050</v>
      </c>
      <c r="F43" s="35">
        <f>-665.7-449.4</f>
        <v>-1115.0999999999999</v>
      </c>
      <c r="G43" s="36" t="s">
        <v>19</v>
      </c>
    </row>
    <row r="44" spans="1:7" s="20" customFormat="1" ht="94.5" x14ac:dyDescent="0.25">
      <c r="A44" s="41" t="s">
        <v>84</v>
      </c>
      <c r="B44" s="16" t="s">
        <v>74</v>
      </c>
      <c r="C44" s="17" t="s">
        <v>103</v>
      </c>
      <c r="D44" s="18">
        <v>7681.1</v>
      </c>
      <c r="E44" s="18">
        <v>2816.7</v>
      </c>
      <c r="F44" s="18">
        <v>-6.5</v>
      </c>
      <c r="G44" s="19" t="s">
        <v>19</v>
      </c>
    </row>
    <row r="45" spans="1:7" s="20" customFormat="1" ht="63" x14ac:dyDescent="0.25">
      <c r="A45" s="41" t="s">
        <v>85</v>
      </c>
      <c r="B45" s="16" t="s">
        <v>76</v>
      </c>
      <c r="C45" s="17" t="s">
        <v>97</v>
      </c>
      <c r="D45" s="18">
        <v>1121.7</v>
      </c>
      <c r="E45" s="18">
        <v>300</v>
      </c>
      <c r="F45" s="18">
        <v>-300</v>
      </c>
      <c r="G45" s="19" t="s">
        <v>70</v>
      </c>
    </row>
    <row r="46" spans="1:7" s="20" customFormat="1" ht="63" x14ac:dyDescent="0.25">
      <c r="A46" s="41" t="s">
        <v>86</v>
      </c>
      <c r="B46" s="16" t="s">
        <v>74</v>
      </c>
      <c r="C46" s="17" t="s">
        <v>97</v>
      </c>
      <c r="D46" s="18">
        <v>2178.5</v>
      </c>
      <c r="E46" s="18">
        <v>5100</v>
      </c>
      <c r="F46" s="18">
        <v>-468.1</v>
      </c>
      <c r="G46" s="19" t="s">
        <v>19</v>
      </c>
    </row>
    <row r="47" spans="1:7" ht="78.75" x14ac:dyDescent="0.25">
      <c r="A47" s="42" t="s">
        <v>0</v>
      </c>
      <c r="B47" s="42" t="s">
        <v>1</v>
      </c>
      <c r="C47" s="42" t="s">
        <v>6</v>
      </c>
      <c r="D47" s="42" t="s">
        <v>56</v>
      </c>
      <c r="E47" s="42" t="s">
        <v>149</v>
      </c>
      <c r="F47" s="42" t="s">
        <v>15</v>
      </c>
      <c r="G47" s="42" t="s">
        <v>7</v>
      </c>
    </row>
    <row r="48" spans="1:7" s="5" customFormat="1" ht="15" customHeight="1" x14ac:dyDescent="0.25">
      <c r="A48" s="4">
        <v>1</v>
      </c>
      <c r="B48" s="4">
        <v>2</v>
      </c>
      <c r="C48" s="4">
        <v>3</v>
      </c>
      <c r="D48" s="4">
        <v>4</v>
      </c>
      <c r="E48" s="4">
        <v>5</v>
      </c>
      <c r="F48" s="4">
        <v>6</v>
      </c>
      <c r="G48" s="4">
        <v>7</v>
      </c>
    </row>
    <row r="49" spans="1:10" s="37" customFormat="1" ht="252" x14ac:dyDescent="0.25">
      <c r="A49" s="32" t="s">
        <v>199</v>
      </c>
      <c r="B49" s="33" t="s">
        <v>74</v>
      </c>
      <c r="C49" s="34" t="s">
        <v>179</v>
      </c>
      <c r="D49" s="35">
        <v>13087.7</v>
      </c>
      <c r="E49" s="35">
        <v>13087.7</v>
      </c>
      <c r="F49" s="35">
        <v>-83</v>
      </c>
      <c r="G49" s="36" t="s">
        <v>19</v>
      </c>
    </row>
    <row r="50" spans="1:10" s="37" customFormat="1" ht="129.75" customHeight="1" x14ac:dyDescent="0.25">
      <c r="A50" s="32" t="s">
        <v>200</v>
      </c>
      <c r="B50" s="33" t="s">
        <v>76</v>
      </c>
      <c r="C50" s="34" t="s">
        <v>183</v>
      </c>
      <c r="D50" s="35"/>
      <c r="E50" s="35">
        <v>2178.5</v>
      </c>
      <c r="F50" s="35">
        <v>-52.1</v>
      </c>
      <c r="G50" s="36" t="s">
        <v>70</v>
      </c>
    </row>
    <row r="51" spans="1:10" s="20" customFormat="1" ht="94.5" x14ac:dyDescent="0.25">
      <c r="A51" s="41" t="s">
        <v>201</v>
      </c>
      <c r="B51" s="16" t="s">
        <v>113</v>
      </c>
      <c r="C51" s="17" t="s">
        <v>71</v>
      </c>
      <c r="D51" s="18">
        <v>2640.7</v>
      </c>
      <c r="E51" s="18">
        <v>4541</v>
      </c>
      <c r="F51" s="18">
        <f>33.3-2348</f>
        <v>-2314.6999999999998</v>
      </c>
      <c r="G51" s="19" t="s">
        <v>70</v>
      </c>
    </row>
    <row r="52" spans="1:10" s="37" customFormat="1" ht="110.25" x14ac:dyDescent="0.25">
      <c r="A52" s="32" t="s">
        <v>202</v>
      </c>
      <c r="B52" s="33" t="s">
        <v>39</v>
      </c>
      <c r="C52" s="34" t="s">
        <v>151</v>
      </c>
      <c r="D52" s="35">
        <v>143.80000000000001</v>
      </c>
      <c r="E52" s="35">
        <v>143.80000000000001</v>
      </c>
      <c r="F52" s="35">
        <v>-143.80000000000001</v>
      </c>
      <c r="G52" s="36" t="s">
        <v>19</v>
      </c>
    </row>
    <row r="53" spans="1:10" s="7" customFormat="1" ht="20.100000000000001" customHeight="1" x14ac:dyDescent="0.25">
      <c r="A53" s="64" t="s">
        <v>9</v>
      </c>
      <c r="B53" s="64"/>
      <c r="C53" s="64"/>
      <c r="D53" s="6">
        <f>D27+D28+D31+D32+D33+D34+D35+D36+D37+D38+D41+D42+D43+D44+D45+D46+D49+D50+D51+D52</f>
        <v>366019.4</v>
      </c>
      <c r="E53" s="6">
        <f>E27+E28+E31+E32+E33+E34+E35+E36+E37+E38+E41+E42+E43+E44+E45+E46+E49+E50+E51+E52</f>
        <v>692486.4</v>
      </c>
      <c r="F53" s="6">
        <f>F27+F28+F31+F32+F33+F34+F35+F36+F37+F38+F41+F42+F43+F44+F45+F46+F49+F50+F51+F52</f>
        <v>-404054.30000000005</v>
      </c>
      <c r="G53" s="24"/>
    </row>
    <row r="54" spans="1:10" s="3" customFormat="1" ht="29.25" customHeight="1" x14ac:dyDescent="0.25">
      <c r="A54" s="65" t="s">
        <v>68</v>
      </c>
      <c r="B54" s="65"/>
      <c r="C54" s="65"/>
      <c r="D54" s="22">
        <f>D31+D32</f>
        <v>0</v>
      </c>
      <c r="E54" s="22">
        <f>E31+E32</f>
        <v>209301.6</v>
      </c>
      <c r="F54" s="22">
        <f>F31+F32</f>
        <v>-207324.40000000002</v>
      </c>
      <c r="G54" s="8" t="s">
        <v>12</v>
      </c>
    </row>
    <row r="55" spans="1:10" s="3" customFormat="1" ht="20.100000000000001" customHeight="1" x14ac:dyDescent="0.25">
      <c r="A55" s="65" t="s">
        <v>77</v>
      </c>
      <c r="B55" s="65"/>
      <c r="C55" s="65"/>
      <c r="D55" s="22">
        <f>D35+D37+D45+D50+D51</f>
        <v>3762.3999999999996</v>
      </c>
      <c r="E55" s="22">
        <f>E35+E37+E45+E50+E51</f>
        <v>54557.2</v>
      </c>
      <c r="F55" s="22">
        <f>F35+F37+F45+F50+F51</f>
        <v>-9493.7000000000007</v>
      </c>
      <c r="G55" s="8" t="s">
        <v>12</v>
      </c>
    </row>
    <row r="56" spans="1:10" s="3" customFormat="1" ht="20.100000000000001" customHeight="1" x14ac:dyDescent="0.25">
      <c r="A56" s="65" t="s">
        <v>69</v>
      </c>
      <c r="B56" s="65"/>
      <c r="C56" s="65"/>
      <c r="D56" s="22">
        <f>D27+D28+D33+D34+D36+D41+D42+D43+D44+D46+D49+D52+D38</f>
        <v>362257</v>
      </c>
      <c r="E56" s="22">
        <f>E27+E28+E33+E34+E36+E41+E42+E43+E44+E46+E49+E52+E38</f>
        <v>428627.60000000003</v>
      </c>
      <c r="F56" s="22">
        <f>F27+F28+F33+F34+F36+F41+F42+F43+F44+F46+F49+F52+F38</f>
        <v>-187236.2</v>
      </c>
      <c r="G56" s="8" t="s">
        <v>12</v>
      </c>
    </row>
    <row r="57" spans="1:10" s="7" customFormat="1" ht="20.25" customHeight="1" x14ac:dyDescent="0.25">
      <c r="A57" s="64" t="s">
        <v>10</v>
      </c>
      <c r="B57" s="64"/>
      <c r="C57" s="64"/>
      <c r="D57" s="6">
        <f>D53+D20</f>
        <v>420549.10000000003</v>
      </c>
      <c r="E57" s="6">
        <f>E53+E20</f>
        <v>890417.20000000007</v>
      </c>
      <c r="F57" s="6">
        <f>F53+F20</f>
        <v>-365553.4</v>
      </c>
      <c r="G57" s="24"/>
    </row>
    <row r="58" spans="1:10" s="3" customFormat="1" ht="29.25" customHeight="1" x14ac:dyDescent="0.25">
      <c r="A58" s="65" t="s">
        <v>68</v>
      </c>
      <c r="B58" s="65"/>
      <c r="C58" s="65"/>
      <c r="D58" s="22">
        <f>D21+D54</f>
        <v>0</v>
      </c>
      <c r="E58" s="22">
        <f>E21+E54</f>
        <v>350643.30000000005</v>
      </c>
      <c r="F58" s="22">
        <f>F21+F54</f>
        <v>-187065.7</v>
      </c>
      <c r="G58" s="8" t="s">
        <v>12</v>
      </c>
    </row>
    <row r="59" spans="1:10" s="3" customFormat="1" ht="20.100000000000001" customHeight="1" x14ac:dyDescent="0.25">
      <c r="A59" s="65" t="s">
        <v>77</v>
      </c>
      <c r="B59" s="65"/>
      <c r="C59" s="65"/>
      <c r="D59" s="22">
        <f t="shared" ref="D59:F60" si="0">D55+D22</f>
        <v>19275.699999999997</v>
      </c>
      <c r="E59" s="22">
        <f t="shared" si="0"/>
        <v>66709</v>
      </c>
      <c r="F59" s="22">
        <f t="shared" si="0"/>
        <v>-6085.6</v>
      </c>
      <c r="G59" s="8" t="s">
        <v>12</v>
      </c>
    </row>
    <row r="60" spans="1:10" s="3" customFormat="1" ht="20.100000000000001" customHeight="1" x14ac:dyDescent="0.25">
      <c r="A60" s="65" t="s">
        <v>69</v>
      </c>
      <c r="B60" s="65"/>
      <c r="C60" s="65"/>
      <c r="D60" s="22">
        <f t="shared" si="0"/>
        <v>401273.4</v>
      </c>
      <c r="E60" s="22">
        <f t="shared" si="0"/>
        <v>473064.9</v>
      </c>
      <c r="F60" s="22">
        <f t="shared" si="0"/>
        <v>-172402.1</v>
      </c>
      <c r="G60" s="8" t="s">
        <v>12</v>
      </c>
    </row>
    <row r="61" spans="1:10" s="7" customFormat="1" ht="24.95" customHeight="1" x14ac:dyDescent="0.25">
      <c r="A61" s="77" t="s">
        <v>11</v>
      </c>
      <c r="B61" s="64"/>
      <c r="C61" s="64"/>
      <c r="D61" s="64"/>
      <c r="E61" s="64"/>
      <c r="F61" s="64"/>
      <c r="G61" s="64"/>
    </row>
    <row r="62" spans="1:10" ht="24" customHeight="1" x14ac:dyDescent="0.25">
      <c r="A62" s="67" t="s">
        <v>5</v>
      </c>
      <c r="B62" s="67"/>
      <c r="C62" s="67"/>
      <c r="D62" s="67"/>
      <c r="E62" s="67"/>
      <c r="F62" s="67"/>
      <c r="G62" s="67"/>
    </row>
    <row r="63" spans="1:10" s="5" customFormat="1" ht="78.75" x14ac:dyDescent="0.25">
      <c r="A63" s="42" t="s">
        <v>0</v>
      </c>
      <c r="B63" s="24" t="s">
        <v>1</v>
      </c>
      <c r="C63" s="24" t="s">
        <v>87</v>
      </c>
      <c r="D63" s="24" t="s">
        <v>56</v>
      </c>
      <c r="E63" s="29" t="s">
        <v>149</v>
      </c>
      <c r="F63" s="24" t="s">
        <v>15</v>
      </c>
      <c r="G63" s="24" t="s">
        <v>7</v>
      </c>
      <c r="H63" s="9"/>
      <c r="I63" s="9"/>
      <c r="J63" s="9"/>
    </row>
    <row r="64" spans="1:10" s="3" customFormat="1" ht="15" customHeight="1" x14ac:dyDescent="0.25">
      <c r="A64" s="4">
        <v>1</v>
      </c>
      <c r="B64" s="4">
        <v>2</v>
      </c>
      <c r="C64" s="4">
        <v>3</v>
      </c>
      <c r="D64" s="4">
        <v>4</v>
      </c>
      <c r="E64" s="4">
        <v>5</v>
      </c>
      <c r="F64" s="4">
        <v>6</v>
      </c>
      <c r="G64" s="4">
        <v>7</v>
      </c>
    </row>
    <row r="65" spans="1:10" s="10" customFormat="1" ht="24.95" customHeight="1" x14ac:dyDescent="0.25">
      <c r="A65" s="63" t="s">
        <v>57</v>
      </c>
      <c r="B65" s="63"/>
      <c r="C65" s="63"/>
      <c r="D65" s="63"/>
      <c r="E65" s="63"/>
      <c r="F65" s="63"/>
      <c r="G65" s="63"/>
    </row>
    <row r="66" spans="1:10" s="39" customFormat="1" ht="47.25" x14ac:dyDescent="0.25">
      <c r="A66" s="38" t="s">
        <v>2</v>
      </c>
      <c r="B66" s="33" t="s">
        <v>157</v>
      </c>
      <c r="C66" s="38" t="s">
        <v>25</v>
      </c>
      <c r="D66" s="35"/>
      <c r="E66" s="35"/>
      <c r="F66" s="35">
        <v>237.7</v>
      </c>
      <c r="G66" s="34" t="s">
        <v>158</v>
      </c>
    </row>
    <row r="67" spans="1:10" s="39" customFormat="1" ht="47.25" x14ac:dyDescent="0.25">
      <c r="A67" s="38" t="s">
        <v>3</v>
      </c>
      <c r="B67" s="33" t="s">
        <v>160</v>
      </c>
      <c r="C67" s="38" t="s">
        <v>163</v>
      </c>
      <c r="D67" s="35"/>
      <c r="E67" s="35"/>
      <c r="F67" s="35">
        <v>118</v>
      </c>
      <c r="G67" s="34" t="s">
        <v>158</v>
      </c>
    </row>
    <row r="68" spans="1:10" s="39" customFormat="1" ht="47.25" x14ac:dyDescent="0.25">
      <c r="A68" s="38" t="s">
        <v>23</v>
      </c>
      <c r="B68" s="33" t="s">
        <v>159</v>
      </c>
      <c r="C68" s="38" t="s">
        <v>25</v>
      </c>
      <c r="D68" s="35"/>
      <c r="E68" s="35"/>
      <c r="F68" s="35">
        <v>1652</v>
      </c>
      <c r="G68" s="34" t="s">
        <v>158</v>
      </c>
    </row>
    <row r="69" spans="1:10" s="39" customFormat="1" ht="47.25" x14ac:dyDescent="0.25">
      <c r="A69" s="38" t="s">
        <v>24</v>
      </c>
      <c r="B69" s="33" t="s">
        <v>159</v>
      </c>
      <c r="C69" s="38" t="s">
        <v>67</v>
      </c>
      <c r="D69" s="35"/>
      <c r="E69" s="35"/>
      <c r="F69" s="35">
        <v>67.900000000000006</v>
      </c>
      <c r="G69" s="34" t="s">
        <v>158</v>
      </c>
    </row>
    <row r="70" spans="1:10" s="39" customFormat="1" ht="31.5" x14ac:dyDescent="0.25">
      <c r="A70" s="38" t="s">
        <v>4</v>
      </c>
      <c r="B70" s="33" t="s">
        <v>159</v>
      </c>
      <c r="C70" s="38" t="s">
        <v>25</v>
      </c>
      <c r="D70" s="35">
        <v>128132.5</v>
      </c>
      <c r="E70" s="35">
        <v>127966.79999999999</v>
      </c>
      <c r="F70" s="35">
        <v>11000</v>
      </c>
      <c r="G70" s="34" t="s">
        <v>197</v>
      </c>
    </row>
    <row r="71" spans="1:10" s="39" customFormat="1" ht="47.25" x14ac:dyDescent="0.25">
      <c r="A71" s="38" t="s">
        <v>28</v>
      </c>
      <c r="B71" s="33" t="s">
        <v>161</v>
      </c>
      <c r="C71" s="38" t="s">
        <v>162</v>
      </c>
      <c r="D71" s="35"/>
      <c r="E71" s="35"/>
      <c r="F71" s="35">
        <v>88.5</v>
      </c>
      <c r="G71" s="34" t="s">
        <v>158</v>
      </c>
    </row>
    <row r="72" spans="1:10" s="39" customFormat="1" ht="47.25" x14ac:dyDescent="0.25">
      <c r="A72" s="38" t="s">
        <v>29</v>
      </c>
      <c r="B72" s="33" t="s">
        <v>161</v>
      </c>
      <c r="C72" s="38" t="s">
        <v>42</v>
      </c>
      <c r="D72" s="35"/>
      <c r="E72" s="35"/>
      <c r="F72" s="35">
        <v>156.19999999999999</v>
      </c>
      <c r="G72" s="34" t="s">
        <v>158</v>
      </c>
    </row>
    <row r="73" spans="1:10" s="10" customFormat="1" ht="47.25" x14ac:dyDescent="0.25">
      <c r="A73" s="11" t="s">
        <v>32</v>
      </c>
      <c r="B73" s="16" t="s">
        <v>58</v>
      </c>
      <c r="C73" s="11" t="s">
        <v>42</v>
      </c>
      <c r="D73" s="18">
        <v>39160.9</v>
      </c>
      <c r="E73" s="18">
        <v>50985.099999999991</v>
      </c>
      <c r="F73" s="18">
        <v>1217.4000000000001</v>
      </c>
      <c r="G73" s="17" t="s">
        <v>148</v>
      </c>
    </row>
    <row r="74" spans="1:10" s="5" customFormat="1" ht="78.75" x14ac:dyDescent="0.25">
      <c r="A74" s="42" t="s">
        <v>0</v>
      </c>
      <c r="B74" s="24" t="s">
        <v>1</v>
      </c>
      <c r="C74" s="24" t="s">
        <v>87</v>
      </c>
      <c r="D74" s="24" t="s">
        <v>56</v>
      </c>
      <c r="E74" s="29" t="s">
        <v>149</v>
      </c>
      <c r="F74" s="24" t="s">
        <v>15</v>
      </c>
      <c r="G74" s="24" t="s">
        <v>7</v>
      </c>
      <c r="H74" s="9"/>
      <c r="I74" s="9"/>
      <c r="J74" s="9"/>
    </row>
    <row r="75" spans="1:10" s="3" customFormat="1" ht="15" customHeight="1" x14ac:dyDescent="0.25">
      <c r="A75" s="4">
        <v>1</v>
      </c>
      <c r="B75" s="4">
        <v>2</v>
      </c>
      <c r="C75" s="4">
        <v>3</v>
      </c>
      <c r="D75" s="4">
        <v>4</v>
      </c>
      <c r="E75" s="4">
        <v>5</v>
      </c>
      <c r="F75" s="4">
        <v>6</v>
      </c>
      <c r="G75" s="4">
        <v>7</v>
      </c>
    </row>
    <row r="76" spans="1:10" s="39" customFormat="1" ht="47.25" x14ac:dyDescent="0.25">
      <c r="A76" s="38" t="s">
        <v>79</v>
      </c>
      <c r="B76" s="33" t="s">
        <v>88</v>
      </c>
      <c r="C76" s="38" t="s">
        <v>164</v>
      </c>
      <c r="D76" s="35"/>
      <c r="E76" s="35"/>
      <c r="F76" s="35">
        <v>67.900000000000006</v>
      </c>
      <c r="G76" s="34" t="s">
        <v>158</v>
      </c>
    </row>
    <row r="77" spans="1:10" s="39" customFormat="1" ht="47.25" x14ac:dyDescent="0.25">
      <c r="A77" s="38" t="s">
        <v>35</v>
      </c>
      <c r="B77" s="33" t="s">
        <v>88</v>
      </c>
      <c r="C77" s="38" t="s">
        <v>131</v>
      </c>
      <c r="D77" s="35"/>
      <c r="E77" s="35"/>
      <c r="F77" s="35">
        <v>67.900000000000006</v>
      </c>
      <c r="G77" s="34" t="s">
        <v>158</v>
      </c>
    </row>
    <row r="78" spans="1:10" s="10" customFormat="1" ht="63.75" customHeight="1" x14ac:dyDescent="0.25">
      <c r="A78" s="11" t="s">
        <v>33</v>
      </c>
      <c r="B78" s="16" t="s">
        <v>88</v>
      </c>
      <c r="C78" s="11" t="s">
        <v>131</v>
      </c>
      <c r="D78" s="18"/>
      <c r="E78" s="18"/>
      <c r="F78" s="18">
        <v>464.8</v>
      </c>
      <c r="G78" s="17" t="s">
        <v>145</v>
      </c>
    </row>
    <row r="79" spans="1:10" s="10" customFormat="1" ht="24.95" customHeight="1" x14ac:dyDescent="0.25">
      <c r="A79" s="64" t="s">
        <v>13</v>
      </c>
      <c r="B79" s="64"/>
      <c r="C79" s="64"/>
      <c r="D79" s="12">
        <f>D66+D67+D68+D69+D70+D71+D72+D73+D76+D77+D78</f>
        <v>167293.4</v>
      </c>
      <c r="E79" s="12">
        <f>E66+E67+E68+E69+E70+E71+E72+E73+E76+E77+E78</f>
        <v>178951.89999999997</v>
      </c>
      <c r="F79" s="12">
        <f>F66+F67+F68+F69+F70+F71+F72+F73+F76+F77+F78</f>
        <v>15138.3</v>
      </c>
      <c r="G79" s="11" t="s">
        <v>12</v>
      </c>
    </row>
    <row r="80" spans="1:10" s="10" customFormat="1" ht="24.95" customHeight="1" x14ac:dyDescent="0.25">
      <c r="A80" s="63" t="s">
        <v>170</v>
      </c>
      <c r="B80" s="63"/>
      <c r="C80" s="63"/>
      <c r="D80" s="63"/>
      <c r="E80" s="63"/>
      <c r="F80" s="63"/>
      <c r="G80" s="63"/>
    </row>
    <row r="81" spans="1:10" s="39" customFormat="1" ht="47.25" x14ac:dyDescent="0.25">
      <c r="A81" s="38" t="s">
        <v>34</v>
      </c>
      <c r="B81" s="33" t="s">
        <v>169</v>
      </c>
      <c r="C81" s="38" t="s">
        <v>25</v>
      </c>
      <c r="D81" s="35"/>
      <c r="E81" s="35"/>
      <c r="F81" s="35">
        <v>67.900000000000006</v>
      </c>
      <c r="G81" s="34" t="s">
        <v>158</v>
      </c>
    </row>
    <row r="82" spans="1:10" s="10" customFormat="1" ht="24.75" customHeight="1" x14ac:dyDescent="0.25">
      <c r="A82" s="64" t="s">
        <v>13</v>
      </c>
      <c r="B82" s="64"/>
      <c r="C82" s="64"/>
      <c r="D82" s="12">
        <f t="shared" ref="D82:E82" si="1">D81</f>
        <v>0</v>
      </c>
      <c r="E82" s="12">
        <f t="shared" si="1"/>
        <v>0</v>
      </c>
      <c r="F82" s="12">
        <f>F81</f>
        <v>67.900000000000006</v>
      </c>
      <c r="G82" s="11" t="s">
        <v>12</v>
      </c>
    </row>
    <row r="83" spans="1:10" s="10" customFormat="1" ht="24.95" customHeight="1" x14ac:dyDescent="0.25">
      <c r="A83" s="63" t="s">
        <v>31</v>
      </c>
      <c r="B83" s="63"/>
      <c r="C83" s="63"/>
      <c r="D83" s="63"/>
      <c r="E83" s="63"/>
      <c r="F83" s="63"/>
      <c r="G83" s="63"/>
    </row>
    <row r="84" spans="1:10" s="10" customFormat="1" ht="61.5" customHeight="1" x14ac:dyDescent="0.25">
      <c r="A84" s="11" t="s">
        <v>36</v>
      </c>
      <c r="B84" s="16" t="s">
        <v>65</v>
      </c>
      <c r="C84" s="11" t="s">
        <v>66</v>
      </c>
      <c r="D84" s="18">
        <v>20684.400000000001</v>
      </c>
      <c r="E84" s="18">
        <v>16202.400000000001</v>
      </c>
      <c r="F84" s="18">
        <f>239.4+79.8</f>
        <v>319.2</v>
      </c>
      <c r="G84" s="17" t="s">
        <v>120</v>
      </c>
    </row>
    <row r="85" spans="1:10" s="10" customFormat="1" ht="63" x14ac:dyDescent="0.25">
      <c r="A85" s="11" t="s">
        <v>37</v>
      </c>
      <c r="B85" s="16" t="s">
        <v>133</v>
      </c>
      <c r="C85" s="11" t="s">
        <v>67</v>
      </c>
      <c r="D85" s="18">
        <v>2500</v>
      </c>
      <c r="E85" s="18">
        <f>6007-F85</f>
        <v>5827.1</v>
      </c>
      <c r="F85" s="18">
        <v>179.9</v>
      </c>
      <c r="G85" s="17" t="s">
        <v>134</v>
      </c>
    </row>
    <row r="86" spans="1:10" s="39" customFormat="1" ht="45.75" customHeight="1" x14ac:dyDescent="0.25">
      <c r="A86" s="38" t="s">
        <v>80</v>
      </c>
      <c r="B86" s="33" t="s">
        <v>167</v>
      </c>
      <c r="C86" s="38" t="s">
        <v>25</v>
      </c>
      <c r="D86" s="35"/>
      <c r="E86" s="35"/>
      <c r="F86" s="35">
        <v>88.5</v>
      </c>
      <c r="G86" s="34" t="s">
        <v>158</v>
      </c>
    </row>
    <row r="87" spans="1:10" s="10" customFormat="1" ht="24.75" customHeight="1" x14ac:dyDescent="0.25">
      <c r="A87" s="64" t="s">
        <v>13</v>
      </c>
      <c r="B87" s="64"/>
      <c r="C87" s="64"/>
      <c r="D87" s="12">
        <f t="shared" ref="D87:E87" si="2">D84+D85+D86</f>
        <v>23184.400000000001</v>
      </c>
      <c r="E87" s="12">
        <f t="shared" si="2"/>
        <v>22029.5</v>
      </c>
      <c r="F87" s="12">
        <f>F84+F85+F86</f>
        <v>587.6</v>
      </c>
      <c r="G87" s="11" t="s">
        <v>12</v>
      </c>
    </row>
    <row r="88" spans="1:10" s="10" customFormat="1" ht="24.95" customHeight="1" x14ac:dyDescent="0.25">
      <c r="A88" s="63" t="s">
        <v>20</v>
      </c>
      <c r="B88" s="66"/>
      <c r="C88" s="66"/>
      <c r="D88" s="66"/>
      <c r="E88" s="66"/>
      <c r="F88" s="66"/>
      <c r="G88" s="66"/>
    </row>
    <row r="89" spans="1:10" s="10" customFormat="1" ht="44.25" customHeight="1" x14ac:dyDescent="0.25">
      <c r="A89" s="11" t="s">
        <v>81</v>
      </c>
      <c r="B89" s="16" t="s">
        <v>54</v>
      </c>
      <c r="C89" s="11" t="s">
        <v>25</v>
      </c>
      <c r="D89" s="21"/>
      <c r="E89" s="18">
        <v>27211</v>
      </c>
      <c r="F89" s="18">
        <v>20258.7</v>
      </c>
      <c r="G89" s="17" t="s">
        <v>130</v>
      </c>
    </row>
    <row r="90" spans="1:10" s="5" customFormat="1" ht="78.75" x14ac:dyDescent="0.25">
      <c r="A90" s="42" t="s">
        <v>0</v>
      </c>
      <c r="B90" s="24" t="s">
        <v>1</v>
      </c>
      <c r="C90" s="24" t="s">
        <v>87</v>
      </c>
      <c r="D90" s="24" t="s">
        <v>56</v>
      </c>
      <c r="E90" s="29" t="s">
        <v>149</v>
      </c>
      <c r="F90" s="24" t="s">
        <v>15</v>
      </c>
      <c r="G90" s="24" t="s">
        <v>7</v>
      </c>
      <c r="H90" s="9"/>
      <c r="I90" s="9"/>
      <c r="J90" s="9"/>
    </row>
    <row r="91" spans="1:10" s="3" customFormat="1" ht="15" customHeight="1" x14ac:dyDescent="0.25">
      <c r="A91" s="4">
        <v>1</v>
      </c>
      <c r="B91" s="4">
        <v>2</v>
      </c>
      <c r="C91" s="4">
        <v>3</v>
      </c>
      <c r="D91" s="4">
        <v>4</v>
      </c>
      <c r="E91" s="4">
        <v>5</v>
      </c>
      <c r="F91" s="4">
        <v>6</v>
      </c>
      <c r="G91" s="4">
        <v>7</v>
      </c>
    </row>
    <row r="92" spans="1:10" s="39" customFormat="1" ht="47.25" x14ac:dyDescent="0.25">
      <c r="A92" s="38" t="s">
        <v>82</v>
      </c>
      <c r="B92" s="33" t="s">
        <v>168</v>
      </c>
      <c r="C92" s="38" t="s">
        <v>25</v>
      </c>
      <c r="D92" s="35"/>
      <c r="E92" s="35"/>
      <c r="F92" s="35">
        <v>67.900000000000006</v>
      </c>
      <c r="G92" s="34" t="s">
        <v>158</v>
      </c>
    </row>
    <row r="93" spans="1:10" s="10" customFormat="1" ht="24.95" customHeight="1" x14ac:dyDescent="0.25">
      <c r="A93" s="64" t="s">
        <v>13</v>
      </c>
      <c r="B93" s="64"/>
      <c r="C93" s="64"/>
      <c r="D93" s="12">
        <f t="shared" ref="D93:E93" si="3">D89+D92</f>
        <v>0</v>
      </c>
      <c r="E93" s="12">
        <f t="shared" si="3"/>
        <v>27211</v>
      </c>
      <c r="F93" s="12">
        <f>F89+F92</f>
        <v>20326.600000000002</v>
      </c>
      <c r="G93" s="11" t="s">
        <v>12</v>
      </c>
    </row>
    <row r="94" spans="1:10" s="10" customFormat="1" ht="24.95" customHeight="1" x14ac:dyDescent="0.25">
      <c r="A94" s="63" t="s">
        <v>27</v>
      </c>
      <c r="B94" s="66"/>
      <c r="C94" s="66"/>
      <c r="D94" s="66"/>
      <c r="E94" s="66"/>
      <c r="F94" s="66"/>
      <c r="G94" s="66"/>
    </row>
    <row r="95" spans="1:10" s="39" customFormat="1" ht="47.25" x14ac:dyDescent="0.25">
      <c r="A95" s="38" t="s">
        <v>83</v>
      </c>
      <c r="B95" s="33" t="s">
        <v>182</v>
      </c>
      <c r="C95" s="38" t="s">
        <v>64</v>
      </c>
      <c r="D95" s="35">
        <v>243810.4</v>
      </c>
      <c r="E95" s="35">
        <v>190505.1</v>
      </c>
      <c r="F95" s="35">
        <v>22377.1</v>
      </c>
      <c r="G95" s="34" t="s">
        <v>198</v>
      </c>
    </row>
    <row r="96" spans="1:10" s="10" customFormat="1" ht="78.75" x14ac:dyDescent="0.25">
      <c r="A96" s="11" t="s">
        <v>38</v>
      </c>
      <c r="B96" s="16" t="s">
        <v>61</v>
      </c>
      <c r="C96" s="11" t="s">
        <v>64</v>
      </c>
      <c r="D96" s="18"/>
      <c r="E96" s="18"/>
      <c r="F96" s="18">
        <v>80</v>
      </c>
      <c r="G96" s="17" t="s">
        <v>146</v>
      </c>
    </row>
    <row r="97" spans="1:10" s="10" customFormat="1" ht="97.5" customHeight="1" x14ac:dyDescent="0.25">
      <c r="A97" s="11" t="s">
        <v>60</v>
      </c>
      <c r="B97" s="16" t="s">
        <v>99</v>
      </c>
      <c r="C97" s="11" t="s">
        <v>64</v>
      </c>
      <c r="D97" s="18"/>
      <c r="E97" s="18"/>
      <c r="F97" s="18">
        <v>1681.5</v>
      </c>
      <c r="G97" s="17" t="s">
        <v>147</v>
      </c>
    </row>
    <row r="98" spans="1:10" s="10" customFormat="1" ht="97.5" customHeight="1" x14ac:dyDescent="0.25">
      <c r="A98" s="11" t="s">
        <v>84</v>
      </c>
      <c r="B98" s="16" t="s">
        <v>99</v>
      </c>
      <c r="C98" s="11" t="s">
        <v>63</v>
      </c>
      <c r="D98" s="18"/>
      <c r="E98" s="18"/>
      <c r="F98" s="18">
        <v>211</v>
      </c>
      <c r="G98" s="17" t="s">
        <v>147</v>
      </c>
    </row>
    <row r="99" spans="1:10" s="39" customFormat="1" ht="47.25" x14ac:dyDescent="0.25">
      <c r="A99" s="38" t="s">
        <v>85</v>
      </c>
      <c r="B99" s="33" t="s">
        <v>166</v>
      </c>
      <c r="C99" s="38" t="s">
        <v>64</v>
      </c>
      <c r="D99" s="35"/>
      <c r="E99" s="35"/>
      <c r="F99" s="35">
        <v>88.5</v>
      </c>
      <c r="G99" s="34" t="s">
        <v>158</v>
      </c>
    </row>
    <row r="100" spans="1:10" s="10" customFormat="1" ht="24.95" customHeight="1" x14ac:dyDescent="0.25">
      <c r="A100" s="64" t="s">
        <v>13</v>
      </c>
      <c r="B100" s="64"/>
      <c r="C100" s="64"/>
      <c r="D100" s="12">
        <f>D95+D96+D97+D98+D99</f>
        <v>243810.4</v>
      </c>
      <c r="E100" s="12">
        <f>E95+E96+E97+E98+E99</f>
        <v>190505.1</v>
      </c>
      <c r="F100" s="12">
        <f>F95+F96+F97+F98+F99</f>
        <v>24438.1</v>
      </c>
      <c r="G100" s="11" t="s">
        <v>12</v>
      </c>
    </row>
    <row r="101" spans="1:10" s="10" customFormat="1" ht="24.95" customHeight="1" x14ac:dyDescent="0.25">
      <c r="A101" s="63" t="s">
        <v>51</v>
      </c>
      <c r="B101" s="66"/>
      <c r="C101" s="66"/>
      <c r="D101" s="66"/>
      <c r="E101" s="66"/>
      <c r="F101" s="66"/>
      <c r="G101" s="66"/>
    </row>
    <row r="102" spans="1:10" s="39" customFormat="1" ht="47.25" x14ac:dyDescent="0.25">
      <c r="A102" s="38" t="s">
        <v>86</v>
      </c>
      <c r="B102" s="33" t="s">
        <v>165</v>
      </c>
      <c r="C102" s="38" t="s">
        <v>63</v>
      </c>
      <c r="D102" s="35"/>
      <c r="E102" s="35"/>
      <c r="F102" s="35">
        <v>292</v>
      </c>
      <c r="G102" s="34" t="s">
        <v>158</v>
      </c>
    </row>
    <row r="103" spans="1:10" s="5" customFormat="1" ht="78.75" x14ac:dyDescent="0.25">
      <c r="A103" s="42" t="s">
        <v>0</v>
      </c>
      <c r="B103" s="42" t="s">
        <v>1</v>
      </c>
      <c r="C103" s="42" t="s">
        <v>87</v>
      </c>
      <c r="D103" s="42" t="s">
        <v>56</v>
      </c>
      <c r="E103" s="42" t="s">
        <v>149</v>
      </c>
      <c r="F103" s="42" t="s">
        <v>15</v>
      </c>
      <c r="G103" s="42" t="s">
        <v>7</v>
      </c>
      <c r="H103" s="9"/>
      <c r="I103" s="9"/>
      <c r="J103" s="9"/>
    </row>
    <row r="104" spans="1:10" s="3" customFormat="1" ht="15" customHeight="1" x14ac:dyDescent="0.25">
      <c r="A104" s="4">
        <v>1</v>
      </c>
      <c r="B104" s="4">
        <v>2</v>
      </c>
      <c r="C104" s="4">
        <v>3</v>
      </c>
      <c r="D104" s="4">
        <v>4</v>
      </c>
      <c r="E104" s="4">
        <v>5</v>
      </c>
      <c r="F104" s="4">
        <v>6</v>
      </c>
      <c r="G104" s="4">
        <v>7</v>
      </c>
    </row>
    <row r="105" spans="1:10" s="10" customFormat="1" ht="97.5" customHeight="1" x14ac:dyDescent="0.25">
      <c r="A105" s="11" t="s">
        <v>199</v>
      </c>
      <c r="B105" s="16" t="s">
        <v>52</v>
      </c>
      <c r="C105" s="11" t="s">
        <v>63</v>
      </c>
      <c r="D105" s="18"/>
      <c r="E105" s="18"/>
      <c r="F105" s="18">
        <v>3878.9</v>
      </c>
      <c r="G105" s="17" t="s">
        <v>147</v>
      </c>
    </row>
    <row r="106" spans="1:10" ht="24.95" customHeight="1" x14ac:dyDescent="0.25">
      <c r="A106" s="64" t="s">
        <v>13</v>
      </c>
      <c r="B106" s="64"/>
      <c r="C106" s="64"/>
      <c r="D106" s="12">
        <f t="shared" ref="D106:E106" si="4">D102+D105</f>
        <v>0</v>
      </c>
      <c r="E106" s="12">
        <f t="shared" si="4"/>
        <v>0</v>
      </c>
      <c r="F106" s="12">
        <f>F102+F105</f>
        <v>4170.8999999999996</v>
      </c>
      <c r="G106" s="11" t="s">
        <v>12</v>
      </c>
    </row>
    <row r="107" spans="1:10" s="10" customFormat="1" ht="24.95" customHeight="1" x14ac:dyDescent="0.25">
      <c r="A107" s="63" t="s">
        <v>41</v>
      </c>
      <c r="B107" s="66"/>
      <c r="C107" s="66"/>
      <c r="D107" s="66"/>
      <c r="E107" s="66"/>
      <c r="F107" s="66"/>
      <c r="G107" s="66"/>
    </row>
    <row r="108" spans="1:10" s="39" customFormat="1" ht="64.5" customHeight="1" x14ac:dyDescent="0.25">
      <c r="A108" s="38" t="s">
        <v>200</v>
      </c>
      <c r="B108" s="33" t="s">
        <v>62</v>
      </c>
      <c r="C108" s="38" t="s">
        <v>25</v>
      </c>
      <c r="D108" s="35">
        <v>13500</v>
      </c>
      <c r="E108" s="35">
        <v>120993.1</v>
      </c>
      <c r="F108" s="35">
        <v>6246.9</v>
      </c>
      <c r="G108" s="34" t="s">
        <v>112</v>
      </c>
    </row>
    <row r="109" spans="1:10" s="39" customFormat="1" ht="69.75" customHeight="1" x14ac:dyDescent="0.25">
      <c r="A109" s="38" t="s">
        <v>201</v>
      </c>
      <c r="B109" s="33" t="s">
        <v>75</v>
      </c>
      <c r="C109" s="38" t="s">
        <v>25</v>
      </c>
      <c r="D109" s="35">
        <v>33845.300000000003</v>
      </c>
      <c r="E109" s="35">
        <v>32933.599999999999</v>
      </c>
      <c r="F109" s="35">
        <f>9201.5-763.4</f>
        <v>8438.1</v>
      </c>
      <c r="G109" s="34" t="s">
        <v>112</v>
      </c>
    </row>
    <row r="110" spans="1:10" ht="24.95" customHeight="1" x14ac:dyDescent="0.25">
      <c r="A110" s="64" t="s">
        <v>13</v>
      </c>
      <c r="B110" s="64"/>
      <c r="C110" s="64"/>
      <c r="D110" s="12">
        <f t="shared" ref="D110:E110" si="5">D108+D109</f>
        <v>47345.3</v>
      </c>
      <c r="E110" s="12">
        <f t="shared" si="5"/>
        <v>153926.70000000001</v>
      </c>
      <c r="F110" s="12">
        <f>F108+F109</f>
        <v>14685</v>
      </c>
      <c r="G110" s="11" t="s">
        <v>12</v>
      </c>
    </row>
    <row r="111" spans="1:10" s="10" customFormat="1" ht="24.95" customHeight="1" x14ac:dyDescent="0.25">
      <c r="A111" s="63" t="s">
        <v>173</v>
      </c>
      <c r="B111" s="63"/>
      <c r="C111" s="63"/>
      <c r="D111" s="63"/>
      <c r="E111" s="63"/>
      <c r="F111" s="63"/>
      <c r="G111" s="63"/>
    </row>
    <row r="112" spans="1:10" s="39" customFormat="1" ht="47.25" x14ac:dyDescent="0.25">
      <c r="A112" s="38" t="s">
        <v>202</v>
      </c>
      <c r="B112" s="33" t="s">
        <v>174</v>
      </c>
      <c r="C112" s="38" t="s">
        <v>175</v>
      </c>
      <c r="D112" s="35"/>
      <c r="E112" s="35"/>
      <c r="F112" s="35">
        <v>67.8</v>
      </c>
      <c r="G112" s="34" t="s">
        <v>158</v>
      </c>
    </row>
    <row r="113" spans="1:7" s="10" customFormat="1" ht="24.75" customHeight="1" x14ac:dyDescent="0.25">
      <c r="A113" s="64" t="s">
        <v>13</v>
      </c>
      <c r="B113" s="64"/>
      <c r="C113" s="64"/>
      <c r="D113" s="12">
        <f t="shared" ref="D113:E113" si="6">D112</f>
        <v>0</v>
      </c>
      <c r="E113" s="12">
        <f t="shared" si="6"/>
        <v>0</v>
      </c>
      <c r="F113" s="12">
        <f>F112</f>
        <v>67.8</v>
      </c>
      <c r="G113" s="11" t="s">
        <v>12</v>
      </c>
    </row>
    <row r="114" spans="1:7" s="10" customFormat="1" ht="24.95" customHeight="1" x14ac:dyDescent="0.25">
      <c r="A114" s="63" t="s">
        <v>172</v>
      </c>
      <c r="B114" s="63"/>
      <c r="C114" s="63"/>
      <c r="D114" s="63"/>
      <c r="E114" s="63"/>
      <c r="F114" s="63"/>
      <c r="G114" s="63"/>
    </row>
    <row r="115" spans="1:7" s="39" customFormat="1" ht="47.25" x14ac:dyDescent="0.25">
      <c r="A115" s="38" t="s">
        <v>203</v>
      </c>
      <c r="B115" s="33" t="s">
        <v>171</v>
      </c>
      <c r="C115" s="38" t="s">
        <v>25</v>
      </c>
      <c r="D115" s="35"/>
      <c r="E115" s="35"/>
      <c r="F115" s="35">
        <v>40</v>
      </c>
      <c r="G115" s="34" t="s">
        <v>158</v>
      </c>
    </row>
    <row r="116" spans="1:7" s="10" customFormat="1" ht="24.75" customHeight="1" x14ac:dyDescent="0.25">
      <c r="A116" s="64" t="s">
        <v>13</v>
      </c>
      <c r="B116" s="64"/>
      <c r="C116" s="64"/>
      <c r="D116" s="12">
        <f t="shared" ref="D116:E116" si="7">D115</f>
        <v>0</v>
      </c>
      <c r="E116" s="12">
        <f t="shared" si="7"/>
        <v>0</v>
      </c>
      <c r="F116" s="12">
        <f>F115</f>
        <v>40</v>
      </c>
      <c r="G116" s="11" t="s">
        <v>12</v>
      </c>
    </row>
    <row r="117" spans="1:7" s="10" customFormat="1" ht="24.95" customHeight="1" x14ac:dyDescent="0.25">
      <c r="A117" s="63" t="s">
        <v>17</v>
      </c>
      <c r="B117" s="63"/>
      <c r="C117" s="63"/>
      <c r="D117" s="6">
        <f>D116+D113+D110+D106+D100+D93+D87+D82+D79</f>
        <v>481633.5</v>
      </c>
      <c r="E117" s="6">
        <f>E116+E113+E110+E106+E100+E93+E87+E82+E79</f>
        <v>572624.19999999995</v>
      </c>
      <c r="F117" s="6">
        <f>F116+F113+F110+F106+F100+F93+F87+F82+F79</f>
        <v>79522.2</v>
      </c>
      <c r="G117" s="23"/>
    </row>
    <row r="118" spans="1:7" s="3" customFormat="1" ht="31.5" customHeight="1" x14ac:dyDescent="0.25">
      <c r="A118" s="65" t="s">
        <v>68</v>
      </c>
      <c r="B118" s="65"/>
      <c r="C118" s="65"/>
      <c r="D118" s="22">
        <v>0</v>
      </c>
      <c r="E118" s="22">
        <v>141341.70000000001</v>
      </c>
      <c r="F118" s="22">
        <v>20258.7</v>
      </c>
      <c r="G118" s="8" t="s">
        <v>12</v>
      </c>
    </row>
    <row r="119" spans="1:7" s="3" customFormat="1" ht="20.100000000000001" customHeight="1" x14ac:dyDescent="0.25">
      <c r="A119" s="65" t="s">
        <v>77</v>
      </c>
      <c r="B119" s="65"/>
      <c r="C119" s="65"/>
      <c r="D119" s="22">
        <v>15513.3</v>
      </c>
      <c r="E119" s="22">
        <v>12151.800000000001</v>
      </c>
      <c r="F119" s="22">
        <v>3408.1</v>
      </c>
      <c r="G119" s="8" t="s">
        <v>12</v>
      </c>
    </row>
    <row r="120" spans="1:7" s="3" customFormat="1" ht="20.100000000000001" customHeight="1" x14ac:dyDescent="0.25">
      <c r="A120" s="65" t="s">
        <v>69</v>
      </c>
      <c r="B120" s="65"/>
      <c r="C120" s="65"/>
      <c r="D120" s="22">
        <v>39016.400000000001</v>
      </c>
      <c r="E120" s="22">
        <v>44437.299999999996</v>
      </c>
      <c r="F120" s="22">
        <v>14834.1</v>
      </c>
      <c r="G120" s="8" t="s">
        <v>12</v>
      </c>
    </row>
    <row r="121" spans="1:7" s="3" customFormat="1" ht="20.100000000000001" customHeight="1" x14ac:dyDescent="0.25">
      <c r="A121" s="65" t="s">
        <v>78</v>
      </c>
      <c r="B121" s="65"/>
      <c r="C121" s="65"/>
      <c r="D121" s="22">
        <v>427103.8</v>
      </c>
      <c r="E121" s="22">
        <v>374693.39999999997</v>
      </c>
      <c r="F121" s="22">
        <v>41021.300000000003</v>
      </c>
      <c r="G121" s="8" t="s">
        <v>12</v>
      </c>
    </row>
    <row r="122" spans="1:7" s="10" customFormat="1" ht="30" customHeight="1" x14ac:dyDescent="0.25">
      <c r="A122" s="67" t="s">
        <v>16</v>
      </c>
      <c r="B122" s="67"/>
      <c r="C122" s="67"/>
      <c r="D122" s="67"/>
      <c r="E122" s="67"/>
      <c r="F122" s="67"/>
      <c r="G122" s="67"/>
    </row>
    <row r="123" spans="1:7" s="13" customFormat="1" ht="78.75" x14ac:dyDescent="0.25">
      <c r="A123" s="42" t="s">
        <v>0</v>
      </c>
      <c r="B123" s="24" t="s">
        <v>1</v>
      </c>
      <c r="C123" s="24" t="s">
        <v>87</v>
      </c>
      <c r="D123" s="24" t="s">
        <v>56</v>
      </c>
      <c r="E123" s="29" t="s">
        <v>149</v>
      </c>
      <c r="F123" s="24" t="s">
        <v>15</v>
      </c>
      <c r="G123" s="24" t="s">
        <v>7</v>
      </c>
    </row>
    <row r="124" spans="1:7" s="3" customFormat="1" ht="15" customHeight="1" x14ac:dyDescent="0.25">
      <c r="A124" s="4">
        <v>1</v>
      </c>
      <c r="B124" s="4">
        <v>2</v>
      </c>
      <c r="C124" s="4">
        <v>3</v>
      </c>
      <c r="D124" s="4">
        <v>4</v>
      </c>
      <c r="E124" s="4">
        <v>5</v>
      </c>
      <c r="F124" s="4">
        <v>6</v>
      </c>
      <c r="G124" s="4">
        <v>7</v>
      </c>
    </row>
    <row r="125" spans="1:7" s="10" customFormat="1" ht="24.95" customHeight="1" x14ac:dyDescent="0.25">
      <c r="A125" s="63" t="s">
        <v>57</v>
      </c>
      <c r="B125" s="63"/>
      <c r="C125" s="63"/>
      <c r="D125" s="63"/>
      <c r="E125" s="63"/>
      <c r="F125" s="63"/>
      <c r="G125" s="63"/>
    </row>
    <row r="126" spans="1:7" s="39" customFormat="1" ht="132.75" customHeight="1" x14ac:dyDescent="0.25">
      <c r="A126" s="38" t="s">
        <v>204</v>
      </c>
      <c r="B126" s="33" t="s">
        <v>58</v>
      </c>
      <c r="C126" s="38" t="s">
        <v>42</v>
      </c>
      <c r="D126" s="35">
        <v>39160.9</v>
      </c>
      <c r="E126" s="35">
        <v>50985.099999999991</v>
      </c>
      <c r="F126" s="35">
        <f>-28624-11000</f>
        <v>-39624</v>
      </c>
      <c r="G126" s="34" t="s">
        <v>196</v>
      </c>
    </row>
    <row r="127" spans="1:7" s="10" customFormat="1" ht="24.95" customHeight="1" x14ac:dyDescent="0.25">
      <c r="A127" s="64" t="s">
        <v>13</v>
      </c>
      <c r="B127" s="64"/>
      <c r="C127" s="64"/>
      <c r="D127" s="12">
        <f t="shared" ref="D127:E127" si="8">D126</f>
        <v>39160.9</v>
      </c>
      <c r="E127" s="12">
        <f t="shared" si="8"/>
        <v>50985.099999999991</v>
      </c>
      <c r="F127" s="12">
        <f>F126</f>
        <v>-39624</v>
      </c>
      <c r="G127" s="11" t="s">
        <v>12</v>
      </c>
    </row>
    <row r="128" spans="1:7" s="10" customFormat="1" ht="24.95" customHeight="1" x14ac:dyDescent="0.25">
      <c r="A128" s="63" t="s">
        <v>31</v>
      </c>
      <c r="B128" s="63"/>
      <c r="C128" s="63"/>
      <c r="D128" s="63"/>
      <c r="E128" s="63"/>
      <c r="F128" s="63"/>
      <c r="G128" s="63"/>
    </row>
    <row r="129" spans="1:8" s="10" customFormat="1" ht="63" x14ac:dyDescent="0.25">
      <c r="A129" s="11" t="s">
        <v>205</v>
      </c>
      <c r="B129" s="16" t="s">
        <v>65</v>
      </c>
      <c r="C129" s="11" t="s">
        <v>66</v>
      </c>
      <c r="D129" s="18">
        <v>10981.300000000001</v>
      </c>
      <c r="E129" s="18">
        <v>8216.7000000000007</v>
      </c>
      <c r="F129" s="18">
        <v>-774.6</v>
      </c>
      <c r="G129" s="17" t="s">
        <v>139</v>
      </c>
    </row>
    <row r="130" spans="1:8" s="10" customFormat="1" ht="31.5" x14ac:dyDescent="0.25">
      <c r="A130" s="11" t="s">
        <v>206</v>
      </c>
      <c r="B130" s="16" t="s">
        <v>65</v>
      </c>
      <c r="C130" s="11" t="s">
        <v>66</v>
      </c>
      <c r="D130" s="18">
        <v>2800</v>
      </c>
      <c r="E130" s="18">
        <f>1435.5-F130</f>
        <v>2525.6</v>
      </c>
      <c r="F130" s="18">
        <v>-1090.0999999999999</v>
      </c>
      <c r="G130" s="17" t="s">
        <v>136</v>
      </c>
      <c r="H130" s="28"/>
    </row>
    <row r="131" spans="1:8" s="10" customFormat="1" ht="78.75" x14ac:dyDescent="0.25">
      <c r="A131" s="11" t="s">
        <v>207</v>
      </c>
      <c r="B131" s="16" t="s">
        <v>133</v>
      </c>
      <c r="C131" s="11" t="s">
        <v>25</v>
      </c>
      <c r="D131" s="18">
        <v>2708</v>
      </c>
      <c r="E131" s="18">
        <v>2708</v>
      </c>
      <c r="F131" s="18">
        <v>-2708</v>
      </c>
      <c r="G131" s="17" t="s">
        <v>132</v>
      </c>
    </row>
    <row r="132" spans="1:8" s="39" customFormat="1" ht="82.5" customHeight="1" x14ac:dyDescent="0.25">
      <c r="A132" s="38" t="s">
        <v>208</v>
      </c>
      <c r="B132" s="33" t="s">
        <v>133</v>
      </c>
      <c r="C132" s="38" t="s">
        <v>25</v>
      </c>
      <c r="D132" s="40"/>
      <c r="E132" s="35">
        <v>22713.599999999999</v>
      </c>
      <c r="F132" s="35">
        <v>-3940.1</v>
      </c>
      <c r="G132" s="34" t="s">
        <v>154</v>
      </c>
    </row>
    <row r="133" spans="1:8" s="39" customFormat="1" ht="114.75" customHeight="1" x14ac:dyDescent="0.25">
      <c r="A133" s="38" t="s">
        <v>209</v>
      </c>
      <c r="B133" s="33" t="s">
        <v>133</v>
      </c>
      <c r="C133" s="38" t="s">
        <v>25</v>
      </c>
      <c r="D133" s="40">
        <v>15618.6</v>
      </c>
      <c r="E133" s="35">
        <v>12232.300000000001</v>
      </c>
      <c r="F133" s="35">
        <v>-1374.2</v>
      </c>
      <c r="G133" s="34" t="s">
        <v>188</v>
      </c>
    </row>
    <row r="134" spans="1:8" s="13" customFormat="1" ht="78.75" x14ac:dyDescent="0.25">
      <c r="A134" s="42" t="s">
        <v>0</v>
      </c>
      <c r="B134" s="42" t="s">
        <v>1</v>
      </c>
      <c r="C134" s="42" t="s">
        <v>87</v>
      </c>
      <c r="D134" s="42" t="s">
        <v>56</v>
      </c>
      <c r="E134" s="42" t="s">
        <v>149</v>
      </c>
      <c r="F134" s="42" t="s">
        <v>15</v>
      </c>
      <c r="G134" s="42" t="s">
        <v>7</v>
      </c>
    </row>
    <row r="135" spans="1:8" s="3" customFormat="1" ht="15" customHeight="1" x14ac:dyDescent="0.25">
      <c r="A135" s="4">
        <v>1</v>
      </c>
      <c r="B135" s="4">
        <v>2</v>
      </c>
      <c r="C135" s="4">
        <v>3</v>
      </c>
      <c r="D135" s="4">
        <v>4</v>
      </c>
      <c r="E135" s="4">
        <v>5</v>
      </c>
      <c r="F135" s="4">
        <v>6</v>
      </c>
      <c r="G135" s="4">
        <v>7</v>
      </c>
    </row>
    <row r="136" spans="1:8" s="39" customFormat="1" ht="81" customHeight="1" x14ac:dyDescent="0.25">
      <c r="A136" s="38" t="s">
        <v>210</v>
      </c>
      <c r="B136" s="33" t="s">
        <v>133</v>
      </c>
      <c r="C136" s="38" t="s">
        <v>67</v>
      </c>
      <c r="D136" s="40"/>
      <c r="E136" s="35">
        <v>2989.7000000000003</v>
      </c>
      <c r="F136" s="35">
        <v>-59.8</v>
      </c>
      <c r="G136" s="34" t="s">
        <v>154</v>
      </c>
    </row>
    <row r="137" spans="1:8" s="10" customFormat="1" ht="24.75" customHeight="1" x14ac:dyDescent="0.25">
      <c r="A137" s="64" t="s">
        <v>13</v>
      </c>
      <c r="B137" s="64"/>
      <c r="C137" s="64"/>
      <c r="D137" s="12">
        <f t="shared" ref="D137:E137" si="9">D129+D130+D131+D132+D133+D136</f>
        <v>32107.9</v>
      </c>
      <c r="E137" s="12">
        <f t="shared" si="9"/>
        <v>51385.9</v>
      </c>
      <c r="F137" s="12">
        <f>F129+F130+F131+F132+F133+F136</f>
        <v>-9946.7999999999993</v>
      </c>
      <c r="G137" s="11" t="s">
        <v>12</v>
      </c>
    </row>
    <row r="138" spans="1:8" s="10" customFormat="1" ht="24.95" customHeight="1" x14ac:dyDescent="0.25">
      <c r="A138" s="63" t="s">
        <v>20</v>
      </c>
      <c r="B138" s="66"/>
      <c r="C138" s="66"/>
      <c r="D138" s="66"/>
      <c r="E138" s="66"/>
      <c r="F138" s="66"/>
      <c r="G138" s="66"/>
    </row>
    <row r="139" spans="1:8" s="10" customFormat="1" ht="97.5" customHeight="1" x14ac:dyDescent="0.25">
      <c r="A139" s="11" t="s">
        <v>211</v>
      </c>
      <c r="B139" s="16" t="s">
        <v>73</v>
      </c>
      <c r="C139" s="11" t="s">
        <v>25</v>
      </c>
      <c r="D139" s="21">
        <v>108154.4</v>
      </c>
      <c r="E139" s="21">
        <v>148649.29999999999</v>
      </c>
      <c r="F139" s="21">
        <f>-145097.2+351.4+416.3</f>
        <v>-144329.50000000003</v>
      </c>
      <c r="G139" s="17" t="s">
        <v>121</v>
      </c>
    </row>
    <row r="140" spans="1:8" s="10" customFormat="1" ht="54" customHeight="1" x14ac:dyDescent="0.25">
      <c r="A140" s="11" t="s">
        <v>212</v>
      </c>
      <c r="B140" s="16" t="s">
        <v>54</v>
      </c>
      <c r="C140" s="11" t="s">
        <v>25</v>
      </c>
      <c r="D140" s="21"/>
      <c r="E140" s="18">
        <v>4635.6000000000004</v>
      </c>
      <c r="F140" s="18">
        <v>-4635.6000000000004</v>
      </c>
      <c r="G140" s="17" t="s">
        <v>116</v>
      </c>
    </row>
    <row r="141" spans="1:8" s="39" customFormat="1" ht="78.75" x14ac:dyDescent="0.25">
      <c r="A141" s="38" t="s">
        <v>213</v>
      </c>
      <c r="B141" s="33" t="s">
        <v>54</v>
      </c>
      <c r="C141" s="38" t="s">
        <v>25</v>
      </c>
      <c r="D141" s="40"/>
      <c r="E141" s="35">
        <f>27211+34145.7</f>
        <v>61356.7</v>
      </c>
      <c r="F141" s="35">
        <f>-20056-14089.7-47649.7</f>
        <v>-81795.399999999994</v>
      </c>
      <c r="G141" s="34" t="s">
        <v>176</v>
      </c>
    </row>
    <row r="142" spans="1:8" s="39" customFormat="1" ht="82.5" customHeight="1" x14ac:dyDescent="0.25">
      <c r="A142" s="38" t="s">
        <v>214</v>
      </c>
      <c r="B142" s="33" t="s">
        <v>54</v>
      </c>
      <c r="C142" s="38" t="s">
        <v>25</v>
      </c>
      <c r="D142" s="40"/>
      <c r="E142" s="35">
        <v>149690.4</v>
      </c>
      <c r="F142" s="35">
        <v>-149690.4</v>
      </c>
      <c r="G142" s="34" t="s">
        <v>189</v>
      </c>
    </row>
    <row r="143" spans="1:8" s="39" customFormat="1" ht="65.25" customHeight="1" x14ac:dyDescent="0.25">
      <c r="A143" s="38" t="s">
        <v>215</v>
      </c>
      <c r="B143" s="33" t="s">
        <v>54</v>
      </c>
      <c r="C143" s="38" t="s">
        <v>25</v>
      </c>
      <c r="D143" s="40"/>
      <c r="E143" s="35">
        <v>2233.9</v>
      </c>
      <c r="F143" s="35">
        <v>-697.7</v>
      </c>
      <c r="G143" s="34" t="s">
        <v>154</v>
      </c>
    </row>
    <row r="144" spans="1:8" s="13" customFormat="1" ht="78.75" x14ac:dyDescent="0.25">
      <c r="A144" s="42" t="s">
        <v>0</v>
      </c>
      <c r="B144" s="24" t="s">
        <v>1</v>
      </c>
      <c r="C144" s="24" t="s">
        <v>87</v>
      </c>
      <c r="D144" s="24" t="s">
        <v>56</v>
      </c>
      <c r="E144" s="29" t="s">
        <v>149</v>
      </c>
      <c r="F144" s="24" t="s">
        <v>15</v>
      </c>
      <c r="G144" s="24" t="s">
        <v>7</v>
      </c>
    </row>
    <row r="145" spans="1:7" s="3" customFormat="1" ht="15" customHeight="1" x14ac:dyDescent="0.25">
      <c r="A145" s="4">
        <v>1</v>
      </c>
      <c r="B145" s="4">
        <v>2</v>
      </c>
      <c r="C145" s="4">
        <v>3</v>
      </c>
      <c r="D145" s="4">
        <v>4</v>
      </c>
      <c r="E145" s="4">
        <v>5</v>
      </c>
      <c r="F145" s="4">
        <v>6</v>
      </c>
      <c r="G145" s="4">
        <v>7</v>
      </c>
    </row>
    <row r="146" spans="1:7" s="39" customFormat="1" ht="79.5" customHeight="1" x14ac:dyDescent="0.25">
      <c r="A146" s="38" t="s">
        <v>216</v>
      </c>
      <c r="B146" s="33" t="s">
        <v>105</v>
      </c>
      <c r="C146" s="38" t="s">
        <v>25</v>
      </c>
      <c r="D146" s="40"/>
      <c r="E146" s="35">
        <v>6000</v>
      </c>
      <c r="F146" s="35">
        <v>-895.8</v>
      </c>
      <c r="G146" s="34" t="s">
        <v>154</v>
      </c>
    </row>
    <row r="147" spans="1:7" s="10" customFormat="1" ht="78.75" x14ac:dyDescent="0.25">
      <c r="A147" s="11" t="s">
        <v>217</v>
      </c>
      <c r="B147" s="16" t="s">
        <v>105</v>
      </c>
      <c r="C147" s="11" t="s">
        <v>67</v>
      </c>
      <c r="D147" s="21">
        <v>6826.3</v>
      </c>
      <c r="E147" s="18">
        <v>5435.2</v>
      </c>
      <c r="F147" s="18">
        <v>-179.9</v>
      </c>
      <c r="G147" s="17" t="s">
        <v>135</v>
      </c>
    </row>
    <row r="148" spans="1:7" s="10" customFormat="1" ht="24.95" customHeight="1" x14ac:dyDescent="0.25">
      <c r="A148" s="64" t="s">
        <v>13</v>
      </c>
      <c r="B148" s="64"/>
      <c r="C148" s="64"/>
      <c r="D148" s="12">
        <f>D139+D140+D141+D142+D143+D146+D147</f>
        <v>114980.7</v>
      </c>
      <c r="E148" s="12">
        <f>E139+E140+E141+E142+E143+E146+E147</f>
        <v>378001.10000000003</v>
      </c>
      <c r="F148" s="12">
        <f>F139+F140+F141+F142+F143+F146+F147</f>
        <v>-382224.30000000005</v>
      </c>
      <c r="G148" s="11" t="s">
        <v>12</v>
      </c>
    </row>
    <row r="149" spans="1:7" s="10" customFormat="1" ht="24.95" customHeight="1" x14ac:dyDescent="0.25">
      <c r="A149" s="63" t="s">
        <v>27</v>
      </c>
      <c r="B149" s="66"/>
      <c r="C149" s="66"/>
      <c r="D149" s="66"/>
      <c r="E149" s="66"/>
      <c r="F149" s="66"/>
      <c r="G149" s="66"/>
    </row>
    <row r="150" spans="1:7" s="10" customFormat="1" ht="94.5" x14ac:dyDescent="0.25">
      <c r="A150" s="11" t="s">
        <v>218</v>
      </c>
      <c r="B150" s="16" t="s">
        <v>61</v>
      </c>
      <c r="C150" s="11" t="s">
        <v>64</v>
      </c>
      <c r="D150" s="18">
        <v>11606.4</v>
      </c>
      <c r="E150" s="18">
        <v>44645.9</v>
      </c>
      <c r="F150" s="18">
        <v>-4886.7</v>
      </c>
      <c r="G150" s="17" t="s">
        <v>125</v>
      </c>
    </row>
    <row r="151" spans="1:7" s="39" customFormat="1" ht="47.25" x14ac:dyDescent="0.25">
      <c r="A151" s="38" t="s">
        <v>219</v>
      </c>
      <c r="B151" s="33" t="s">
        <v>182</v>
      </c>
      <c r="C151" s="38" t="s">
        <v>64</v>
      </c>
      <c r="D151" s="35">
        <v>12841.1</v>
      </c>
      <c r="E151" s="35">
        <v>12050</v>
      </c>
      <c r="F151" s="35">
        <v>-1115.0999999999999</v>
      </c>
      <c r="G151" s="34" t="s">
        <v>184</v>
      </c>
    </row>
    <row r="152" spans="1:7" s="39" customFormat="1" ht="236.25" x14ac:dyDescent="0.25">
      <c r="A152" s="38" t="s">
        <v>220</v>
      </c>
      <c r="B152" s="33" t="s">
        <v>61</v>
      </c>
      <c r="C152" s="38" t="s">
        <v>64</v>
      </c>
      <c r="D152" s="35">
        <v>13087.7</v>
      </c>
      <c r="E152" s="35">
        <v>13087.7</v>
      </c>
      <c r="F152" s="35">
        <v>-83</v>
      </c>
      <c r="G152" s="34" t="s">
        <v>185</v>
      </c>
    </row>
    <row r="153" spans="1:7" s="13" customFormat="1" ht="78.75" x14ac:dyDescent="0.25">
      <c r="A153" s="42" t="s">
        <v>0</v>
      </c>
      <c r="B153" s="42" t="s">
        <v>1</v>
      </c>
      <c r="C153" s="42" t="s">
        <v>87</v>
      </c>
      <c r="D153" s="42" t="s">
        <v>56</v>
      </c>
      <c r="E153" s="42" t="s">
        <v>149</v>
      </c>
      <c r="F153" s="42" t="s">
        <v>15</v>
      </c>
      <c r="G153" s="42" t="s">
        <v>7</v>
      </c>
    </row>
    <row r="154" spans="1:7" s="3" customFormat="1" ht="15" customHeight="1" x14ac:dyDescent="0.25">
      <c r="A154" s="4">
        <v>1</v>
      </c>
      <c r="B154" s="4">
        <v>2</v>
      </c>
      <c r="C154" s="4">
        <v>3</v>
      </c>
      <c r="D154" s="4">
        <v>4</v>
      </c>
      <c r="E154" s="4">
        <v>5</v>
      </c>
      <c r="F154" s="4">
        <v>6</v>
      </c>
      <c r="G154" s="4">
        <v>7</v>
      </c>
    </row>
    <row r="155" spans="1:7" s="39" customFormat="1" ht="110.25" x14ac:dyDescent="0.25">
      <c r="A155" s="38" t="s">
        <v>221</v>
      </c>
      <c r="B155" s="33" t="s">
        <v>166</v>
      </c>
      <c r="C155" s="38" t="s">
        <v>64</v>
      </c>
      <c r="D155" s="35"/>
      <c r="E155" s="35">
        <v>2187.4</v>
      </c>
      <c r="F155" s="35">
        <v>-52.1</v>
      </c>
      <c r="G155" s="34" t="s">
        <v>180</v>
      </c>
    </row>
    <row r="156" spans="1:7" s="10" customFormat="1" ht="24.95" customHeight="1" x14ac:dyDescent="0.25">
      <c r="A156" s="64" t="s">
        <v>13</v>
      </c>
      <c r="B156" s="64"/>
      <c r="C156" s="64"/>
      <c r="D156" s="12">
        <f t="shared" ref="D156:E156" si="10">D150+D151+D152+D155</f>
        <v>37535.199999999997</v>
      </c>
      <c r="E156" s="12">
        <f t="shared" si="10"/>
        <v>71971</v>
      </c>
      <c r="F156" s="12">
        <f>F150+F151+F152+F155</f>
        <v>-6136.9</v>
      </c>
      <c r="G156" s="11" t="s">
        <v>12</v>
      </c>
    </row>
    <row r="157" spans="1:7" s="10" customFormat="1" ht="24.95" customHeight="1" x14ac:dyDescent="0.25">
      <c r="A157" s="63" t="s">
        <v>51</v>
      </c>
      <c r="B157" s="66"/>
      <c r="C157" s="66"/>
      <c r="D157" s="66"/>
      <c r="E157" s="66"/>
      <c r="F157" s="66"/>
      <c r="G157" s="66"/>
    </row>
    <row r="158" spans="1:7" s="10" customFormat="1" ht="47.25" x14ac:dyDescent="0.25">
      <c r="A158" s="11" t="s">
        <v>222</v>
      </c>
      <c r="B158" s="16" t="s">
        <v>52</v>
      </c>
      <c r="C158" s="11" t="s">
        <v>25</v>
      </c>
      <c r="D158" s="18"/>
      <c r="E158" s="18">
        <v>14053.3</v>
      </c>
      <c r="F158" s="18">
        <v>-3161.9</v>
      </c>
      <c r="G158" s="17" t="s">
        <v>108</v>
      </c>
    </row>
    <row r="159" spans="1:7" s="39" customFormat="1" ht="47.25" x14ac:dyDescent="0.25">
      <c r="A159" s="38" t="s">
        <v>223</v>
      </c>
      <c r="B159" s="33" t="s">
        <v>52</v>
      </c>
      <c r="C159" s="38" t="s">
        <v>25</v>
      </c>
      <c r="D159" s="35"/>
      <c r="E159" s="35">
        <v>3313.7000000000003</v>
      </c>
      <c r="F159" s="35">
        <f>-131.8-1264.1</f>
        <v>-1395.8999999999999</v>
      </c>
      <c r="G159" s="34" t="s">
        <v>110</v>
      </c>
    </row>
    <row r="160" spans="1:7" ht="24.95" customHeight="1" x14ac:dyDescent="0.25">
      <c r="A160" s="64" t="s">
        <v>13</v>
      </c>
      <c r="B160" s="64"/>
      <c r="C160" s="64"/>
      <c r="D160" s="12">
        <f t="shared" ref="D160:E160" si="11">D158+D159</f>
        <v>0</v>
      </c>
      <c r="E160" s="12">
        <f t="shared" si="11"/>
        <v>17367</v>
      </c>
      <c r="F160" s="12">
        <f>F158+F159</f>
        <v>-4557.8</v>
      </c>
      <c r="G160" s="11" t="s">
        <v>12</v>
      </c>
    </row>
    <row r="161" spans="1:7" s="10" customFormat="1" ht="24.95" customHeight="1" x14ac:dyDescent="0.25">
      <c r="A161" s="63" t="s">
        <v>41</v>
      </c>
      <c r="B161" s="66"/>
      <c r="C161" s="66"/>
      <c r="D161" s="66"/>
      <c r="E161" s="66"/>
      <c r="F161" s="66"/>
      <c r="G161" s="66"/>
    </row>
    <row r="162" spans="1:7" s="10" customFormat="1" ht="92.25" customHeight="1" x14ac:dyDescent="0.25">
      <c r="A162" s="11" t="s">
        <v>224</v>
      </c>
      <c r="B162" s="16" t="s">
        <v>62</v>
      </c>
      <c r="C162" s="11" t="s">
        <v>25</v>
      </c>
      <c r="D162" s="18">
        <v>2640.7</v>
      </c>
      <c r="E162" s="18">
        <v>4541</v>
      </c>
      <c r="F162" s="18">
        <v>-2314.6999999999998</v>
      </c>
      <c r="G162" s="17" t="s">
        <v>137</v>
      </c>
    </row>
    <row r="163" spans="1:7" s="10" customFormat="1" ht="75" customHeight="1" x14ac:dyDescent="0.25">
      <c r="A163" s="11" t="s">
        <v>225</v>
      </c>
      <c r="B163" s="16" t="s">
        <v>62</v>
      </c>
      <c r="C163" s="11" t="s">
        <v>25</v>
      </c>
      <c r="D163" s="18">
        <v>650</v>
      </c>
      <c r="E163" s="18">
        <v>640</v>
      </c>
      <c r="F163" s="18">
        <v>-127.3</v>
      </c>
      <c r="G163" s="17" t="s">
        <v>138</v>
      </c>
    </row>
    <row r="164" spans="1:7" s="13" customFormat="1" ht="78.75" x14ac:dyDescent="0.25">
      <c r="A164" s="42" t="s">
        <v>0</v>
      </c>
      <c r="B164" s="24" t="s">
        <v>1</v>
      </c>
      <c r="C164" s="24" t="s">
        <v>87</v>
      </c>
      <c r="D164" s="24" t="s">
        <v>56</v>
      </c>
      <c r="E164" s="29" t="s">
        <v>149</v>
      </c>
      <c r="F164" s="24" t="s">
        <v>15</v>
      </c>
      <c r="G164" s="24" t="s">
        <v>7</v>
      </c>
    </row>
    <row r="165" spans="1:7" s="3" customFormat="1" ht="15" customHeight="1" x14ac:dyDescent="0.25">
      <c r="A165" s="4">
        <v>1</v>
      </c>
      <c r="B165" s="4">
        <v>2</v>
      </c>
      <c r="C165" s="4">
        <v>3</v>
      </c>
      <c r="D165" s="4">
        <v>4</v>
      </c>
      <c r="E165" s="4">
        <v>5</v>
      </c>
      <c r="F165" s="4">
        <v>6</v>
      </c>
      <c r="G165" s="4">
        <v>7</v>
      </c>
    </row>
    <row r="166" spans="1:7" s="39" customFormat="1" ht="87" customHeight="1" x14ac:dyDescent="0.25">
      <c r="A166" s="38" t="s">
        <v>226</v>
      </c>
      <c r="B166" s="33" t="s">
        <v>62</v>
      </c>
      <c r="C166" s="38" t="s">
        <v>25</v>
      </c>
      <c r="D166" s="35">
        <v>143.80000000000001</v>
      </c>
      <c r="E166" s="35">
        <v>143.80000000000001</v>
      </c>
      <c r="F166" s="35">
        <v>-143.80000000000001</v>
      </c>
      <c r="G166" s="34" t="s">
        <v>152</v>
      </c>
    </row>
    <row r="167" spans="1:7" ht="24.95" customHeight="1" x14ac:dyDescent="0.25">
      <c r="A167" s="64" t="s">
        <v>13</v>
      </c>
      <c r="B167" s="64"/>
      <c r="C167" s="64"/>
      <c r="D167" s="12">
        <f>D162+D163+D166</f>
        <v>3434.5</v>
      </c>
      <c r="E167" s="12">
        <f>E162+E163+E166</f>
        <v>5324.8</v>
      </c>
      <c r="F167" s="12">
        <f>F162+F163+F166</f>
        <v>-2585.8000000000002</v>
      </c>
      <c r="G167" s="11" t="s">
        <v>12</v>
      </c>
    </row>
    <row r="168" spans="1:7" s="10" customFormat="1" ht="24.95" customHeight="1" x14ac:dyDescent="0.25">
      <c r="A168" s="63" t="s">
        <v>17</v>
      </c>
      <c r="B168" s="63"/>
      <c r="C168" s="63"/>
      <c r="D168" s="6">
        <f>D127+D137+D148+D156+D160+D167</f>
        <v>227219.20000000001</v>
      </c>
      <c r="E168" s="6">
        <f>E127+E137+E148+E156+E160+E167</f>
        <v>575034.90000000014</v>
      </c>
      <c r="F168" s="6">
        <f>F127+F137+F148+F156+F160+F167</f>
        <v>-445075.60000000003</v>
      </c>
      <c r="G168" s="23"/>
    </row>
    <row r="169" spans="1:7" s="3" customFormat="1" ht="31.5" customHeight="1" x14ac:dyDescent="0.25">
      <c r="A169" s="65" t="s">
        <v>68</v>
      </c>
      <c r="B169" s="65"/>
      <c r="C169" s="65"/>
      <c r="D169" s="22">
        <v>0</v>
      </c>
      <c r="E169" s="22">
        <v>209301.6</v>
      </c>
      <c r="F169" s="22">
        <v>-207324.4</v>
      </c>
      <c r="G169" s="8" t="s">
        <v>12</v>
      </c>
    </row>
    <row r="170" spans="1:7" s="3" customFormat="1" ht="20.100000000000001" customHeight="1" x14ac:dyDescent="0.25">
      <c r="A170" s="65" t="s">
        <v>77</v>
      </c>
      <c r="B170" s="65"/>
      <c r="C170" s="65"/>
      <c r="D170" s="22">
        <v>3762.4</v>
      </c>
      <c r="E170" s="22">
        <v>54557.2</v>
      </c>
      <c r="F170" s="22">
        <v>-9493.7000000000007</v>
      </c>
      <c r="G170" s="8" t="s">
        <v>12</v>
      </c>
    </row>
    <row r="171" spans="1:7" s="3" customFormat="1" ht="20.100000000000001" customHeight="1" x14ac:dyDescent="0.25">
      <c r="A171" s="65" t="s">
        <v>69</v>
      </c>
      <c r="B171" s="65"/>
      <c r="C171" s="65"/>
      <c r="D171" s="22">
        <f>D168-D169-D170-D172</f>
        <v>174019.6</v>
      </c>
      <c r="E171" s="22">
        <f>E168-E169-E170-E172</f>
        <v>251590.20000000016</v>
      </c>
      <c r="F171" s="22">
        <v>-187236.2</v>
      </c>
      <c r="G171" s="8" t="s">
        <v>12</v>
      </c>
    </row>
    <row r="172" spans="1:7" s="3" customFormat="1" ht="20.100000000000001" customHeight="1" x14ac:dyDescent="0.25">
      <c r="A172" s="65" t="s">
        <v>78</v>
      </c>
      <c r="B172" s="65"/>
      <c r="C172" s="65"/>
      <c r="D172" s="22">
        <f>D163+D130+D126+D147</f>
        <v>49437.200000000004</v>
      </c>
      <c r="E172" s="22">
        <f>E163+E130+E126+E147</f>
        <v>59585.899999999987</v>
      </c>
      <c r="F172" s="22">
        <f>F163+F130+F126+F147</f>
        <v>-41021.300000000003</v>
      </c>
      <c r="G172" s="8" t="s">
        <v>12</v>
      </c>
    </row>
    <row r="173" spans="1:7" ht="24.95" customHeight="1" x14ac:dyDescent="0.25">
      <c r="A173" s="64" t="s">
        <v>21</v>
      </c>
      <c r="B173" s="64"/>
      <c r="C173" s="64"/>
      <c r="D173" s="6">
        <f t="shared" ref="D173:F177" si="12">D168+D117</f>
        <v>708852.7</v>
      </c>
      <c r="E173" s="6">
        <f t="shared" si="12"/>
        <v>1147659.1000000001</v>
      </c>
      <c r="F173" s="6">
        <f t="shared" si="12"/>
        <v>-365553.4</v>
      </c>
      <c r="G173" s="14"/>
    </row>
    <row r="174" spans="1:7" s="3" customFormat="1" ht="30" customHeight="1" x14ac:dyDescent="0.25">
      <c r="A174" s="65" t="s">
        <v>68</v>
      </c>
      <c r="B174" s="65"/>
      <c r="C174" s="65"/>
      <c r="D174" s="22">
        <f t="shared" si="12"/>
        <v>0</v>
      </c>
      <c r="E174" s="22">
        <f t="shared" si="12"/>
        <v>350643.30000000005</v>
      </c>
      <c r="F174" s="22">
        <f t="shared" si="12"/>
        <v>-187065.69999999998</v>
      </c>
      <c r="G174" s="8" t="s">
        <v>12</v>
      </c>
    </row>
    <row r="175" spans="1:7" s="3" customFormat="1" ht="20.100000000000001" customHeight="1" x14ac:dyDescent="0.25">
      <c r="A175" s="65" t="s">
        <v>101</v>
      </c>
      <c r="B175" s="65"/>
      <c r="C175" s="65"/>
      <c r="D175" s="22">
        <f t="shared" si="12"/>
        <v>19275.7</v>
      </c>
      <c r="E175" s="22">
        <f t="shared" si="12"/>
        <v>66709</v>
      </c>
      <c r="F175" s="22">
        <f t="shared" si="12"/>
        <v>-6085.6</v>
      </c>
      <c r="G175" s="8" t="s">
        <v>12</v>
      </c>
    </row>
    <row r="176" spans="1:7" s="3" customFormat="1" ht="20.100000000000001" customHeight="1" x14ac:dyDescent="0.25">
      <c r="A176" s="65" t="s">
        <v>102</v>
      </c>
      <c r="B176" s="65"/>
      <c r="C176" s="65"/>
      <c r="D176" s="22">
        <f t="shared" si="12"/>
        <v>213036</v>
      </c>
      <c r="E176" s="22">
        <f t="shared" si="12"/>
        <v>296027.50000000017</v>
      </c>
      <c r="F176" s="22">
        <f t="shared" si="12"/>
        <v>-172402.1</v>
      </c>
      <c r="G176" s="8" t="s">
        <v>12</v>
      </c>
    </row>
    <row r="177" spans="1:8" s="3" customFormat="1" ht="20.100000000000001" customHeight="1" x14ac:dyDescent="0.25">
      <c r="A177" s="65" t="s">
        <v>100</v>
      </c>
      <c r="B177" s="65"/>
      <c r="C177" s="65"/>
      <c r="D177" s="22">
        <f t="shared" si="12"/>
        <v>476541</v>
      </c>
      <c r="E177" s="22">
        <f t="shared" si="12"/>
        <v>434279.29999999993</v>
      </c>
      <c r="F177" s="22">
        <f t="shared" si="12"/>
        <v>0</v>
      </c>
      <c r="G177" s="8" t="s">
        <v>12</v>
      </c>
    </row>
    <row r="178" spans="1:8" s="3" customFormat="1" ht="24.95" customHeight="1" x14ac:dyDescent="0.25">
      <c r="A178" s="64" t="s">
        <v>10</v>
      </c>
      <c r="B178" s="64"/>
      <c r="C178" s="64"/>
      <c r="D178" s="6">
        <f>D57</f>
        <v>420549.10000000003</v>
      </c>
      <c r="E178" s="6">
        <f>E57</f>
        <v>890417.20000000007</v>
      </c>
      <c r="F178" s="6">
        <f>F57</f>
        <v>-365553.4</v>
      </c>
      <c r="G178" s="8"/>
      <c r="H178" s="15">
        <f>F178-F179</f>
        <v>0</v>
      </c>
    </row>
    <row r="179" spans="1:8" ht="24.95" customHeight="1" x14ac:dyDescent="0.25">
      <c r="A179" s="64" t="s">
        <v>26</v>
      </c>
      <c r="B179" s="64"/>
      <c r="C179" s="64"/>
      <c r="D179" s="6">
        <f t="shared" ref="D179:E179" si="13">D173</f>
        <v>708852.7</v>
      </c>
      <c r="E179" s="6">
        <f t="shared" si="13"/>
        <v>1147659.1000000001</v>
      </c>
      <c r="F179" s="6">
        <f>F173</f>
        <v>-365553.4</v>
      </c>
      <c r="G179" s="14"/>
    </row>
    <row r="180" spans="1:8" ht="12" customHeight="1" x14ac:dyDescent="0.25">
      <c r="A180" s="49"/>
      <c r="B180" s="49"/>
      <c r="C180" s="49"/>
      <c r="D180" s="50"/>
      <c r="E180" s="50"/>
      <c r="F180" s="50"/>
      <c r="G180" s="51"/>
    </row>
    <row r="181" spans="1:8" s="25" customFormat="1" ht="20.100000000000001" customHeight="1" x14ac:dyDescent="0.25">
      <c r="A181" s="59" t="s">
        <v>55</v>
      </c>
      <c r="B181" s="59"/>
      <c r="C181" s="59"/>
      <c r="D181" s="59"/>
      <c r="E181" s="59"/>
      <c r="F181" s="59"/>
      <c r="G181" s="59"/>
    </row>
    <row r="182" spans="1:8" s="25" customFormat="1" ht="18" customHeight="1" x14ac:dyDescent="0.25">
      <c r="A182" s="60" t="s">
        <v>190</v>
      </c>
      <c r="B182" s="61"/>
      <c r="C182" s="61"/>
      <c r="D182" s="61"/>
      <c r="E182" s="61"/>
      <c r="F182" s="61"/>
      <c r="G182" s="61"/>
    </row>
    <row r="183" spans="1:8" ht="20.100000000000001" customHeight="1" x14ac:dyDescent="0.25">
      <c r="A183" s="60" t="s">
        <v>191</v>
      </c>
      <c r="B183" s="62"/>
      <c r="C183" s="62"/>
      <c r="D183" s="62"/>
      <c r="E183" s="62"/>
      <c r="F183" s="62"/>
      <c r="G183" s="62"/>
    </row>
    <row r="184" spans="1:8" s="25" customFormat="1" ht="20.100000000000001" customHeight="1" x14ac:dyDescent="0.25">
      <c r="A184" s="60" t="s">
        <v>59</v>
      </c>
      <c r="B184" s="62"/>
      <c r="C184" s="62"/>
      <c r="D184" s="62"/>
      <c r="E184" s="62"/>
      <c r="F184" s="62"/>
      <c r="G184" s="62"/>
    </row>
    <row r="185" spans="1:8" ht="24.95" customHeight="1" x14ac:dyDescent="0.25">
      <c r="A185" s="76" t="s">
        <v>177</v>
      </c>
      <c r="B185" s="76"/>
      <c r="C185" s="76"/>
      <c r="D185" s="76"/>
      <c r="E185" s="76"/>
      <c r="F185" s="76"/>
      <c r="G185" s="76"/>
    </row>
    <row r="186" spans="1:8" ht="24.95" customHeight="1" x14ac:dyDescent="0.25">
      <c r="A186" s="74" t="s">
        <v>8</v>
      </c>
      <c r="B186" s="58"/>
      <c r="C186" s="58"/>
      <c r="D186" s="58"/>
      <c r="E186" s="58"/>
      <c r="F186" s="58"/>
      <c r="G186" s="58"/>
    </row>
    <row r="187" spans="1:8" s="3" customFormat="1" ht="24.75" customHeight="1" x14ac:dyDescent="0.25">
      <c r="A187" s="67" t="s">
        <v>22</v>
      </c>
      <c r="B187" s="67"/>
      <c r="C187" s="67"/>
      <c r="D187" s="67"/>
      <c r="E187" s="67"/>
      <c r="F187" s="67"/>
      <c r="G187" s="67"/>
    </row>
    <row r="188" spans="1:8" ht="83.25" customHeight="1" x14ac:dyDescent="0.25">
      <c r="A188" s="42" t="s">
        <v>0</v>
      </c>
      <c r="B188" s="30" t="s">
        <v>1</v>
      </c>
      <c r="C188" s="30" t="s">
        <v>6</v>
      </c>
      <c r="D188" s="30" t="s">
        <v>56</v>
      </c>
      <c r="E188" s="30" t="s">
        <v>149</v>
      </c>
      <c r="F188" s="30" t="s">
        <v>15</v>
      </c>
      <c r="G188" s="30" t="s">
        <v>7</v>
      </c>
    </row>
    <row r="189" spans="1:8" s="5" customFormat="1" ht="15" customHeight="1" x14ac:dyDescent="0.25">
      <c r="A189" s="4">
        <v>1</v>
      </c>
      <c r="B189" s="4">
        <v>2</v>
      </c>
      <c r="C189" s="4">
        <v>3</v>
      </c>
      <c r="D189" s="4">
        <v>4</v>
      </c>
      <c r="E189" s="4">
        <v>5</v>
      </c>
      <c r="F189" s="4">
        <v>6</v>
      </c>
      <c r="G189" s="4">
        <v>7</v>
      </c>
    </row>
    <row r="190" spans="1:8" s="37" customFormat="1" ht="78.75" x14ac:dyDescent="0.25">
      <c r="A190" s="32" t="s">
        <v>2</v>
      </c>
      <c r="B190" s="33" t="s">
        <v>128</v>
      </c>
      <c r="C190" s="34" t="s">
        <v>129</v>
      </c>
      <c r="D190" s="35"/>
      <c r="E190" s="35"/>
      <c r="F190" s="35">
        <v>4996.3</v>
      </c>
      <c r="G190" s="36" t="s">
        <v>96</v>
      </c>
    </row>
    <row r="191" spans="1:8" s="37" customFormat="1" ht="47.25" x14ac:dyDescent="0.25">
      <c r="A191" s="32" t="s">
        <v>3</v>
      </c>
      <c r="B191" s="33" t="s">
        <v>126</v>
      </c>
      <c r="C191" s="34" t="s">
        <v>127</v>
      </c>
      <c r="D191" s="35"/>
      <c r="E191" s="35"/>
      <c r="F191" s="35">
        <v>3007.4</v>
      </c>
      <c r="G191" s="36" t="s">
        <v>19</v>
      </c>
    </row>
    <row r="192" spans="1:8" s="7" customFormat="1" ht="20.100000000000001" customHeight="1" x14ac:dyDescent="0.25">
      <c r="A192" s="64" t="s">
        <v>9</v>
      </c>
      <c r="B192" s="64"/>
      <c r="C192" s="64"/>
      <c r="D192" s="6">
        <f t="shared" ref="D192:E192" si="14">D190+D191</f>
        <v>0</v>
      </c>
      <c r="E192" s="6">
        <f t="shared" si="14"/>
        <v>0</v>
      </c>
      <c r="F192" s="6">
        <f>F190+F191</f>
        <v>8003.7000000000007</v>
      </c>
      <c r="G192" s="30"/>
    </row>
    <row r="193" spans="1:10" s="3" customFormat="1" ht="39" customHeight="1" x14ac:dyDescent="0.25">
      <c r="A193" s="65" t="s">
        <v>68</v>
      </c>
      <c r="B193" s="65"/>
      <c r="C193" s="65"/>
      <c r="D193" s="22">
        <f t="shared" ref="D193:E193" si="15">D190</f>
        <v>0</v>
      </c>
      <c r="E193" s="22">
        <f t="shared" si="15"/>
        <v>0</v>
      </c>
      <c r="F193" s="22">
        <f>F190</f>
        <v>4996.3</v>
      </c>
      <c r="G193" s="8" t="s">
        <v>12</v>
      </c>
    </row>
    <row r="194" spans="1:10" s="3" customFormat="1" ht="20.100000000000001" customHeight="1" x14ac:dyDescent="0.25">
      <c r="A194" s="65" t="s">
        <v>69</v>
      </c>
      <c r="B194" s="65"/>
      <c r="C194" s="65"/>
      <c r="D194" s="22">
        <f t="shared" ref="D194:E194" si="16">D191</f>
        <v>0</v>
      </c>
      <c r="E194" s="22">
        <f t="shared" si="16"/>
        <v>0</v>
      </c>
      <c r="F194" s="22">
        <f>F191</f>
        <v>3007.4</v>
      </c>
      <c r="G194" s="8" t="s">
        <v>12</v>
      </c>
    </row>
    <row r="195" spans="1:10" ht="24" customHeight="1" x14ac:dyDescent="0.25">
      <c r="A195" s="67" t="s">
        <v>5</v>
      </c>
      <c r="B195" s="67"/>
      <c r="C195" s="67"/>
      <c r="D195" s="67"/>
      <c r="E195" s="67"/>
      <c r="F195" s="67"/>
      <c r="G195" s="67"/>
    </row>
    <row r="196" spans="1:10" s="5" customFormat="1" ht="78.75" x14ac:dyDescent="0.25">
      <c r="A196" s="42" t="s">
        <v>0</v>
      </c>
      <c r="B196" s="30" t="s">
        <v>1</v>
      </c>
      <c r="C196" s="30" t="s">
        <v>87</v>
      </c>
      <c r="D196" s="30" t="s">
        <v>56</v>
      </c>
      <c r="E196" s="30" t="s">
        <v>149</v>
      </c>
      <c r="F196" s="30" t="s">
        <v>15</v>
      </c>
      <c r="G196" s="30" t="s">
        <v>7</v>
      </c>
      <c r="H196" s="9"/>
      <c r="I196" s="9"/>
      <c r="J196" s="9"/>
    </row>
    <row r="197" spans="1:10" s="3" customFormat="1" ht="15" customHeight="1" x14ac:dyDescent="0.25">
      <c r="A197" s="4">
        <v>1</v>
      </c>
      <c r="B197" s="4">
        <v>2</v>
      </c>
      <c r="C197" s="4">
        <v>3</v>
      </c>
      <c r="D197" s="4">
        <v>4</v>
      </c>
      <c r="E197" s="4">
        <v>5</v>
      </c>
      <c r="F197" s="4">
        <v>6</v>
      </c>
      <c r="G197" s="4">
        <v>7</v>
      </c>
    </row>
    <row r="198" spans="1:10" s="10" customFormat="1" ht="24.95" customHeight="1" x14ac:dyDescent="0.25">
      <c r="A198" s="63" t="s">
        <v>20</v>
      </c>
      <c r="B198" s="66"/>
      <c r="C198" s="66"/>
      <c r="D198" s="66"/>
      <c r="E198" s="66"/>
      <c r="F198" s="66"/>
      <c r="G198" s="66"/>
    </row>
    <row r="199" spans="1:10" s="39" customFormat="1" ht="78.75" x14ac:dyDescent="0.25">
      <c r="A199" s="38" t="s">
        <v>2</v>
      </c>
      <c r="B199" s="33" t="s">
        <v>54</v>
      </c>
      <c r="C199" s="38" t="s">
        <v>25</v>
      </c>
      <c r="D199" s="40"/>
      <c r="E199" s="35"/>
      <c r="F199" s="35">
        <v>8003.7</v>
      </c>
      <c r="G199" s="34" t="s">
        <v>178</v>
      </c>
    </row>
    <row r="200" spans="1:10" s="10" customFormat="1" ht="24.95" customHeight="1" x14ac:dyDescent="0.25">
      <c r="A200" s="64" t="s">
        <v>13</v>
      </c>
      <c r="B200" s="64"/>
      <c r="C200" s="64"/>
      <c r="D200" s="12">
        <f t="shared" ref="D200:E201" si="17">D199</f>
        <v>0</v>
      </c>
      <c r="E200" s="12">
        <f t="shared" si="17"/>
        <v>0</v>
      </c>
      <c r="F200" s="12">
        <f>F199</f>
        <v>8003.7</v>
      </c>
      <c r="G200" s="11" t="s">
        <v>12</v>
      </c>
    </row>
    <row r="201" spans="1:10" s="10" customFormat="1" ht="24.95" customHeight="1" x14ac:dyDescent="0.25">
      <c r="A201" s="63" t="s">
        <v>17</v>
      </c>
      <c r="B201" s="63"/>
      <c r="C201" s="63"/>
      <c r="D201" s="6">
        <f t="shared" si="17"/>
        <v>0</v>
      </c>
      <c r="E201" s="6">
        <f t="shared" si="17"/>
        <v>0</v>
      </c>
      <c r="F201" s="6">
        <f>F200</f>
        <v>8003.7</v>
      </c>
      <c r="G201" s="31"/>
    </row>
    <row r="202" spans="1:10" s="3" customFormat="1" ht="31.5" customHeight="1" x14ac:dyDescent="0.25">
      <c r="A202" s="65" t="s">
        <v>68</v>
      </c>
      <c r="B202" s="65"/>
      <c r="C202" s="65"/>
      <c r="D202" s="22">
        <f t="shared" ref="D202:E202" si="18">D190</f>
        <v>0</v>
      </c>
      <c r="E202" s="22">
        <f t="shared" si="18"/>
        <v>0</v>
      </c>
      <c r="F202" s="22">
        <f>F190</f>
        <v>4996.3</v>
      </c>
      <c r="G202" s="8" t="s">
        <v>12</v>
      </c>
    </row>
    <row r="203" spans="1:10" s="3" customFormat="1" ht="20.100000000000001" customHeight="1" x14ac:dyDescent="0.25">
      <c r="A203" s="65" t="s">
        <v>69</v>
      </c>
      <c r="B203" s="65"/>
      <c r="C203" s="65"/>
      <c r="D203" s="22">
        <f t="shared" ref="D203:E203" si="19">D191</f>
        <v>0</v>
      </c>
      <c r="E203" s="22">
        <f t="shared" si="19"/>
        <v>0</v>
      </c>
      <c r="F203" s="22">
        <f>F191</f>
        <v>3007.4</v>
      </c>
      <c r="G203" s="8" t="s">
        <v>12</v>
      </c>
    </row>
    <row r="204" spans="1:10" s="3" customFormat="1" ht="10.5" customHeight="1" x14ac:dyDescent="0.25">
      <c r="A204" s="46"/>
      <c r="B204" s="46"/>
      <c r="C204" s="46"/>
      <c r="D204" s="47"/>
      <c r="E204" s="47"/>
      <c r="F204" s="47"/>
      <c r="G204" s="48"/>
    </row>
    <row r="205" spans="1:10" s="43" customFormat="1" ht="20.100000000000001" customHeight="1" x14ac:dyDescent="0.25">
      <c r="A205" s="59" t="s">
        <v>192</v>
      </c>
      <c r="B205" s="59"/>
      <c r="C205" s="59"/>
      <c r="D205" s="59"/>
      <c r="E205" s="59"/>
      <c r="F205" s="59"/>
      <c r="G205" s="59"/>
    </row>
    <row r="206" spans="1:10" s="43" customFormat="1" ht="18" customHeight="1" x14ac:dyDescent="0.25">
      <c r="A206" s="60" t="s">
        <v>194</v>
      </c>
      <c r="B206" s="61"/>
      <c r="C206" s="61"/>
      <c r="D206" s="61"/>
      <c r="E206" s="61"/>
      <c r="F206" s="61"/>
      <c r="G206" s="61"/>
    </row>
    <row r="207" spans="1:10" ht="20.100000000000001" customHeight="1" x14ac:dyDescent="0.25">
      <c r="A207" s="60" t="s">
        <v>195</v>
      </c>
      <c r="B207" s="62"/>
      <c r="C207" s="62"/>
      <c r="D207" s="62"/>
      <c r="E207" s="62"/>
      <c r="F207" s="62"/>
      <c r="G207" s="62"/>
    </row>
    <row r="208" spans="1:10" s="43" customFormat="1" ht="20.100000000000001" customHeight="1" x14ac:dyDescent="0.25">
      <c r="A208" s="60" t="s">
        <v>193</v>
      </c>
      <c r="B208" s="62"/>
      <c r="C208" s="62"/>
      <c r="D208" s="62"/>
      <c r="E208" s="62"/>
      <c r="F208" s="62"/>
      <c r="G208" s="62"/>
    </row>
    <row r="209" spans="1:7" s="25" customFormat="1" ht="10.5" customHeight="1" x14ac:dyDescent="0.25">
      <c r="A209" s="44"/>
      <c r="B209" s="26"/>
      <c r="C209" s="26"/>
      <c r="D209" s="26"/>
      <c r="E209" s="26"/>
      <c r="F209" s="26"/>
      <c r="G209" s="26"/>
    </row>
    <row r="210" spans="1:7" ht="24.75" customHeight="1" x14ac:dyDescent="0.25">
      <c r="A210" s="78" t="s">
        <v>43</v>
      </c>
      <c r="B210" s="78"/>
      <c r="C210" s="78"/>
      <c r="D210" s="78"/>
      <c r="E210" s="78"/>
      <c r="F210" s="78"/>
      <c r="G210" s="78"/>
    </row>
    <row r="211" spans="1:7" ht="42" customHeight="1" x14ac:dyDescent="0.25">
      <c r="A211" s="58" t="s">
        <v>150</v>
      </c>
      <c r="B211" s="58"/>
      <c r="C211" s="58"/>
      <c r="D211" s="58" t="s">
        <v>44</v>
      </c>
      <c r="E211" s="58"/>
      <c r="F211" s="58"/>
      <c r="G211" s="58"/>
    </row>
    <row r="212" spans="1:7" ht="24.75" customHeight="1" x14ac:dyDescent="0.25">
      <c r="A212" s="52" t="s">
        <v>45</v>
      </c>
      <c r="B212" s="53"/>
      <c r="C212" s="54"/>
      <c r="D212" s="52" t="s">
        <v>45</v>
      </c>
      <c r="E212" s="53"/>
      <c r="F212" s="53"/>
      <c r="G212" s="54"/>
    </row>
    <row r="213" spans="1:7" ht="84.75" customHeight="1" x14ac:dyDescent="0.25">
      <c r="A213" s="55" t="s">
        <v>140</v>
      </c>
      <c r="B213" s="56"/>
      <c r="C213" s="57"/>
      <c r="D213" s="55" t="s">
        <v>227</v>
      </c>
      <c r="E213" s="56"/>
      <c r="F213" s="56"/>
      <c r="G213" s="57"/>
    </row>
    <row r="214" spans="1:7" ht="24.75" customHeight="1" x14ac:dyDescent="0.25">
      <c r="A214" s="52" t="s">
        <v>228</v>
      </c>
      <c r="B214" s="53"/>
      <c r="C214" s="54"/>
      <c r="D214" s="52" t="s">
        <v>228</v>
      </c>
      <c r="E214" s="53"/>
      <c r="F214" s="53"/>
      <c r="G214" s="54"/>
    </row>
    <row r="215" spans="1:7" ht="172.5" customHeight="1" x14ac:dyDescent="0.25">
      <c r="A215" s="55" t="s">
        <v>230</v>
      </c>
      <c r="B215" s="56"/>
      <c r="C215" s="57"/>
      <c r="D215" s="55" t="s">
        <v>229</v>
      </c>
      <c r="E215" s="56"/>
      <c r="F215" s="56"/>
      <c r="G215" s="57"/>
    </row>
    <row r="216" spans="1:7" ht="24.75" customHeight="1" x14ac:dyDescent="0.25">
      <c r="A216" s="52" t="s">
        <v>231</v>
      </c>
      <c r="B216" s="53"/>
      <c r="C216" s="54"/>
      <c r="D216" s="52" t="s">
        <v>231</v>
      </c>
      <c r="E216" s="53"/>
      <c r="F216" s="53"/>
      <c r="G216" s="54"/>
    </row>
    <row r="217" spans="1:7" ht="219" customHeight="1" x14ac:dyDescent="0.25">
      <c r="A217" s="55" t="s">
        <v>233</v>
      </c>
      <c r="B217" s="56"/>
      <c r="C217" s="57"/>
      <c r="D217" s="55" t="s">
        <v>232</v>
      </c>
      <c r="E217" s="56"/>
      <c r="F217" s="56"/>
      <c r="G217" s="57"/>
    </row>
    <row r="218" spans="1:7" ht="42" customHeight="1" x14ac:dyDescent="0.25">
      <c r="A218" s="58" t="s">
        <v>150</v>
      </c>
      <c r="B218" s="58"/>
      <c r="C218" s="58"/>
      <c r="D218" s="58" t="s">
        <v>44</v>
      </c>
      <c r="E218" s="58"/>
      <c r="F218" s="58"/>
      <c r="G218" s="58"/>
    </row>
    <row r="219" spans="1:7" ht="24.75" customHeight="1" x14ac:dyDescent="0.25">
      <c r="A219" s="52" t="s">
        <v>47</v>
      </c>
      <c r="B219" s="53"/>
      <c r="C219" s="54"/>
      <c r="D219" s="52" t="s">
        <v>47</v>
      </c>
      <c r="E219" s="53"/>
      <c r="F219" s="53"/>
      <c r="G219" s="54"/>
    </row>
    <row r="220" spans="1:7" ht="182.25" customHeight="1" x14ac:dyDescent="0.25">
      <c r="A220" s="69" t="s">
        <v>235</v>
      </c>
      <c r="B220" s="70"/>
      <c r="C220" s="71"/>
      <c r="D220" s="69" t="s">
        <v>234</v>
      </c>
      <c r="E220" s="70"/>
      <c r="F220" s="70"/>
      <c r="G220" s="71"/>
    </row>
    <row r="221" spans="1:7" ht="24.75" customHeight="1" x14ac:dyDescent="0.25">
      <c r="A221" s="52" t="s">
        <v>48</v>
      </c>
      <c r="B221" s="53"/>
      <c r="C221" s="54"/>
      <c r="D221" s="52" t="s">
        <v>48</v>
      </c>
      <c r="E221" s="53"/>
      <c r="F221" s="53"/>
      <c r="G221" s="54"/>
    </row>
    <row r="222" spans="1:7" ht="56.25" customHeight="1" x14ac:dyDescent="0.25">
      <c r="A222" s="69" t="s">
        <v>104</v>
      </c>
      <c r="B222" s="70"/>
      <c r="C222" s="71"/>
      <c r="D222" s="69" t="s">
        <v>236</v>
      </c>
      <c r="E222" s="70"/>
      <c r="F222" s="70"/>
      <c r="G222" s="71"/>
    </row>
    <row r="223" spans="1:7" ht="24.75" customHeight="1" x14ac:dyDescent="0.25">
      <c r="A223" s="52" t="s">
        <v>141</v>
      </c>
      <c r="B223" s="53"/>
      <c r="C223" s="54"/>
      <c r="D223" s="52" t="s">
        <v>141</v>
      </c>
      <c r="E223" s="53"/>
      <c r="F223" s="53"/>
      <c r="G223" s="54"/>
    </row>
    <row r="224" spans="1:7" ht="83.25" customHeight="1" x14ac:dyDescent="0.25">
      <c r="A224" s="69" t="s">
        <v>142</v>
      </c>
      <c r="B224" s="70"/>
      <c r="C224" s="71"/>
      <c r="D224" s="69" t="s">
        <v>237</v>
      </c>
      <c r="E224" s="70"/>
      <c r="F224" s="70"/>
      <c r="G224" s="71"/>
    </row>
    <row r="225" spans="1:7" ht="24.75" customHeight="1" x14ac:dyDescent="0.25">
      <c r="A225" s="52" t="s">
        <v>238</v>
      </c>
      <c r="B225" s="53"/>
      <c r="C225" s="54"/>
      <c r="D225" s="52" t="s">
        <v>238</v>
      </c>
      <c r="E225" s="53"/>
      <c r="F225" s="53"/>
      <c r="G225" s="54"/>
    </row>
    <row r="226" spans="1:7" ht="189" customHeight="1" x14ac:dyDescent="0.25">
      <c r="A226" s="69" t="s">
        <v>240</v>
      </c>
      <c r="B226" s="70"/>
      <c r="C226" s="71"/>
      <c r="D226" s="69" t="s">
        <v>239</v>
      </c>
      <c r="E226" s="70"/>
      <c r="F226" s="70"/>
      <c r="G226" s="71"/>
    </row>
    <row r="227" spans="1:7" ht="42" customHeight="1" x14ac:dyDescent="0.25">
      <c r="A227" s="79"/>
      <c r="B227" s="79"/>
      <c r="C227" s="79"/>
      <c r="D227" s="79"/>
      <c r="E227" s="79"/>
      <c r="F227" s="79"/>
      <c r="G227" s="79"/>
    </row>
    <row r="228" spans="1:7" ht="19.5" customHeight="1" x14ac:dyDescent="0.25">
      <c r="A228" s="68" t="s">
        <v>49</v>
      </c>
      <c r="B228" s="68"/>
      <c r="C228" s="68"/>
      <c r="D228" s="68"/>
      <c r="G228" s="2" t="s">
        <v>50</v>
      </c>
    </row>
  </sheetData>
  <mergeCells count="124">
    <mergeCell ref="A225:C225"/>
    <mergeCell ref="D225:G225"/>
    <mergeCell ref="A226:C226"/>
    <mergeCell ref="D226:G226"/>
    <mergeCell ref="A224:C224"/>
    <mergeCell ref="D224:G224"/>
    <mergeCell ref="A177:C177"/>
    <mergeCell ref="A59:C59"/>
    <mergeCell ref="A60:C60"/>
    <mergeCell ref="A101:G101"/>
    <mergeCell ref="A106:C106"/>
    <mergeCell ref="A117:C117"/>
    <mergeCell ref="A157:G157"/>
    <mergeCell ref="A160:C160"/>
    <mergeCell ref="A213:C213"/>
    <mergeCell ref="D213:G213"/>
    <mergeCell ref="D221:G221"/>
    <mergeCell ref="D219:G219"/>
    <mergeCell ref="A210:G210"/>
    <mergeCell ref="A137:C137"/>
    <mergeCell ref="A149:G149"/>
    <mergeCell ref="A156:C156"/>
    <mergeCell ref="A185:G185"/>
    <mergeCell ref="A186:G186"/>
    <mergeCell ref="A187:G187"/>
    <mergeCell ref="A192:C192"/>
    <mergeCell ref="A79:C79"/>
    <mergeCell ref="A1:G1"/>
    <mergeCell ref="A2:G2"/>
    <mergeCell ref="A6:G6"/>
    <mergeCell ref="A7:G7"/>
    <mergeCell ref="A20:C20"/>
    <mergeCell ref="A4:G4"/>
    <mergeCell ref="A5:G5"/>
    <mergeCell ref="A21:C21"/>
    <mergeCell ref="A65:G65"/>
    <mergeCell ref="A23:C23"/>
    <mergeCell ref="A58:C58"/>
    <mergeCell ref="A62:G62"/>
    <mergeCell ref="A61:G61"/>
    <mergeCell ref="A53:C53"/>
    <mergeCell ref="A56:C56"/>
    <mergeCell ref="A228:D228"/>
    <mergeCell ref="A122:G122"/>
    <mergeCell ref="A168:C168"/>
    <mergeCell ref="A173:C173"/>
    <mergeCell ref="A184:G184"/>
    <mergeCell ref="A183:G183"/>
    <mergeCell ref="A182:G182"/>
    <mergeCell ref="A179:C179"/>
    <mergeCell ref="A181:G181"/>
    <mergeCell ref="A178:C178"/>
    <mergeCell ref="A227:G227"/>
    <mergeCell ref="A221:C221"/>
    <mergeCell ref="A175:C175"/>
    <mergeCell ref="A174:C174"/>
    <mergeCell ref="A176:C176"/>
    <mergeCell ref="A170:C170"/>
    <mergeCell ref="A222:C222"/>
    <mergeCell ref="D222:G222"/>
    <mergeCell ref="A220:C220"/>
    <mergeCell ref="D220:G220"/>
    <mergeCell ref="A219:C219"/>
    <mergeCell ref="A211:C211"/>
    <mergeCell ref="D211:G211"/>
    <mergeCell ref="A212:C212"/>
    <mergeCell ref="A223:C223"/>
    <mergeCell ref="A22:C22"/>
    <mergeCell ref="A118:C118"/>
    <mergeCell ref="A119:C119"/>
    <mergeCell ref="A120:C120"/>
    <mergeCell ref="A121:C121"/>
    <mergeCell ref="A107:G107"/>
    <mergeCell ref="A110:C110"/>
    <mergeCell ref="A88:G88"/>
    <mergeCell ref="A87:C87"/>
    <mergeCell ref="A24:G24"/>
    <mergeCell ref="A100:C100"/>
    <mergeCell ref="A57:C57"/>
    <mergeCell ref="A167:C167"/>
    <mergeCell ref="A54:C54"/>
    <mergeCell ref="A55:C55"/>
    <mergeCell ref="D212:G212"/>
    <mergeCell ref="A128:G128"/>
    <mergeCell ref="A171:C171"/>
    <mergeCell ref="A172:C172"/>
    <mergeCell ref="A169:C169"/>
    <mergeCell ref="A161:G161"/>
    <mergeCell ref="D223:G223"/>
    <mergeCell ref="A80:G80"/>
    <mergeCell ref="A82:C82"/>
    <mergeCell ref="A114:G114"/>
    <mergeCell ref="A116:C116"/>
    <mergeCell ref="A111:G111"/>
    <mergeCell ref="A113:C113"/>
    <mergeCell ref="A93:C93"/>
    <mergeCell ref="A94:G94"/>
    <mergeCell ref="A83:G83"/>
    <mergeCell ref="A205:G205"/>
    <mergeCell ref="A206:G206"/>
    <mergeCell ref="A207:G207"/>
    <mergeCell ref="A208:G208"/>
    <mergeCell ref="A125:G125"/>
    <mergeCell ref="A127:C127"/>
    <mergeCell ref="A203:C203"/>
    <mergeCell ref="A201:C201"/>
    <mergeCell ref="A202:C202"/>
    <mergeCell ref="A198:G198"/>
    <mergeCell ref="A200:C200"/>
    <mergeCell ref="A193:C193"/>
    <mergeCell ref="A194:C194"/>
    <mergeCell ref="A195:G195"/>
    <mergeCell ref="A138:G138"/>
    <mergeCell ref="A148:C148"/>
    <mergeCell ref="A214:C214"/>
    <mergeCell ref="D214:G214"/>
    <mergeCell ref="A215:C215"/>
    <mergeCell ref="D215:G215"/>
    <mergeCell ref="A216:C216"/>
    <mergeCell ref="D216:G216"/>
    <mergeCell ref="A217:C217"/>
    <mergeCell ref="D217:G217"/>
    <mergeCell ref="A218:C218"/>
    <mergeCell ref="D218:G21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7" fitToHeight="17" orientation="landscape" r:id="rId1"/>
  <headerFooter>
    <oddFooter>&amp;C&amp;P</oddFooter>
  </headerFooter>
  <rowBreaks count="7" manualBreakCount="7">
    <brk id="28" max="6" man="1"/>
    <brk id="46" max="6" man="1"/>
    <brk id="133" max="6" man="1"/>
    <brk id="143" max="6" man="1"/>
    <brk id="152" max="6" man="1"/>
    <brk id="163" max="6" man="1"/>
    <brk id="18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Уточнение_ДЕКАБРЬ</vt:lpstr>
      <vt:lpstr>Уточнение_ДЕКАБРЬ!Область_печати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User</cp:lastModifiedBy>
  <cp:lastPrinted>2026-01-07T15:48:21Z</cp:lastPrinted>
  <dcterms:created xsi:type="dcterms:W3CDTF">2014-12-02T05:24:27Z</dcterms:created>
  <dcterms:modified xsi:type="dcterms:W3CDTF">2026-01-08T11:33:02Z</dcterms:modified>
</cp:coreProperties>
</file>